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7"/>
  <workbookPr filterPrivacy="1" defaultThemeVersion="166925"/>
  <xr:revisionPtr revIDLastSave="0" documentId="8_{E67214F5-B219-403D-90B4-052314E59B27}" xr6:coauthVersionLast="37" xr6:coauthVersionMax="37" xr10:uidLastSave="{00000000-0000-0000-0000-000000000000}"/>
  <bookViews>
    <workbookView xWindow="0" yWindow="0" windowWidth="15345" windowHeight="6705" xr2:uid="{669E7120-102D-406D-BD15-682497382740}"/>
  </bookViews>
  <sheets>
    <sheet name="Mode d'emploi" sheetId="3" r:id="rId1"/>
    <sheet name="Mon plan" sheetId="2" r:id="rId2"/>
    <sheet name="Exemple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1" l="1"/>
  <c r="B39" i="1"/>
  <c r="B38" i="1"/>
  <c r="B37" i="1"/>
  <c r="B36" i="1"/>
  <c r="O31" i="1"/>
  <c r="O29" i="1"/>
  <c r="O16" i="1"/>
  <c r="N34" i="1"/>
  <c r="N33" i="1"/>
  <c r="N32" i="1"/>
  <c r="N31" i="1"/>
  <c r="N29" i="1"/>
  <c r="N16" i="1"/>
  <c r="M34" i="1"/>
  <c r="M33" i="1"/>
  <c r="M32" i="1"/>
  <c r="M31" i="1"/>
  <c r="M29" i="1"/>
  <c r="M16" i="1"/>
  <c r="L34" i="1"/>
  <c r="L33" i="1"/>
  <c r="L32" i="1"/>
  <c r="L31" i="1"/>
  <c r="L29" i="1"/>
  <c r="L16" i="1"/>
  <c r="K34" i="1"/>
  <c r="K33" i="1"/>
  <c r="K32" i="1"/>
  <c r="K31" i="1"/>
  <c r="K29" i="1"/>
  <c r="K16" i="1"/>
  <c r="J34" i="1"/>
  <c r="J33" i="1"/>
  <c r="J32" i="1"/>
  <c r="J31" i="1"/>
  <c r="J29" i="1"/>
  <c r="J16" i="1"/>
  <c r="I34" i="1"/>
  <c r="I33" i="1"/>
  <c r="I32" i="1"/>
  <c r="I31" i="1"/>
  <c r="I29" i="1"/>
  <c r="I16" i="1"/>
  <c r="H34" i="1"/>
  <c r="H33" i="1"/>
  <c r="H32" i="1"/>
  <c r="H31" i="1"/>
  <c r="H29" i="1"/>
  <c r="H16" i="1"/>
  <c r="G34" i="1"/>
  <c r="G33" i="1"/>
  <c r="G32" i="1"/>
  <c r="G31" i="1"/>
  <c r="G29" i="1"/>
  <c r="G16" i="1"/>
  <c r="F34" i="1"/>
  <c r="F33" i="1"/>
  <c r="F32" i="1"/>
  <c r="F31" i="1"/>
  <c r="F29" i="1"/>
  <c r="F16" i="1"/>
  <c r="E34" i="1"/>
  <c r="E33" i="1"/>
  <c r="E32" i="1"/>
  <c r="E31" i="1"/>
  <c r="E29" i="1"/>
  <c r="E16" i="1"/>
  <c r="D34" i="1"/>
  <c r="D33" i="1"/>
  <c r="D32" i="1"/>
  <c r="D31" i="1"/>
  <c r="D29" i="1"/>
  <c r="D16" i="1"/>
  <c r="C34" i="1"/>
  <c r="C33" i="1"/>
  <c r="C32" i="1"/>
  <c r="C31" i="1"/>
  <c r="C29" i="1"/>
  <c r="C16" i="1"/>
  <c r="B34" i="1"/>
  <c r="B33" i="1"/>
  <c r="B32" i="1"/>
  <c r="B31" i="1"/>
  <c r="B29" i="1"/>
  <c r="B16" i="1"/>
  <c r="O28" i="1"/>
  <c r="O27" i="1"/>
  <c r="O26" i="1"/>
  <c r="O25" i="1"/>
  <c r="O24" i="1"/>
  <c r="O23" i="1"/>
  <c r="O22" i="1"/>
  <c r="O21" i="1"/>
  <c r="O20" i="1"/>
  <c r="O19" i="1"/>
  <c r="O18" i="1"/>
  <c r="O15" i="1"/>
  <c r="O14" i="1"/>
  <c r="O13" i="1"/>
  <c r="O12" i="1"/>
  <c r="O11" i="1"/>
  <c r="N9" i="1"/>
  <c r="M9" i="1"/>
  <c r="L9" i="1"/>
  <c r="K9" i="1"/>
  <c r="J9" i="1"/>
  <c r="I9" i="1"/>
  <c r="H9" i="1"/>
  <c r="G9" i="1"/>
  <c r="F9" i="1"/>
  <c r="E9" i="1"/>
  <c r="D9" i="1"/>
  <c r="C9" i="1"/>
  <c r="B9" i="1"/>
  <c r="B4" i="1"/>
  <c r="B40" i="2"/>
  <c r="B39" i="2"/>
  <c r="B38" i="2"/>
  <c r="B37" i="2"/>
  <c r="B36" i="2"/>
  <c r="O31" i="2"/>
  <c r="O29" i="2"/>
  <c r="O16" i="2"/>
  <c r="N34" i="2"/>
  <c r="N33" i="2"/>
  <c r="N32" i="2"/>
  <c r="N31" i="2"/>
  <c r="N29" i="2"/>
  <c r="N16" i="2"/>
  <c r="M34" i="2"/>
  <c r="M33" i="2"/>
  <c r="M32" i="2"/>
  <c r="M31" i="2"/>
  <c r="M29" i="2"/>
  <c r="M16" i="2"/>
  <c r="L34" i="2"/>
  <c r="L33" i="2"/>
  <c r="L32" i="2"/>
  <c r="L31" i="2"/>
  <c r="L29" i="2"/>
  <c r="L16" i="2"/>
  <c r="K34" i="2"/>
  <c r="K33" i="2"/>
  <c r="K32" i="2"/>
  <c r="K31" i="2"/>
  <c r="K29" i="2"/>
  <c r="K16" i="2"/>
  <c r="J34" i="2"/>
  <c r="J33" i="2"/>
  <c r="J32" i="2"/>
  <c r="J31" i="2"/>
  <c r="J29" i="2"/>
  <c r="J16" i="2"/>
  <c r="I34" i="2"/>
  <c r="I33" i="2"/>
  <c r="I32" i="2"/>
  <c r="I31" i="2"/>
  <c r="I29" i="2"/>
  <c r="I16" i="2"/>
  <c r="H34" i="2"/>
  <c r="H33" i="2"/>
  <c r="H32" i="2"/>
  <c r="H31" i="2"/>
  <c r="H29" i="2"/>
  <c r="H16" i="2"/>
  <c r="G34" i="2"/>
  <c r="G33" i="2"/>
  <c r="G32" i="2"/>
  <c r="G31" i="2"/>
  <c r="G29" i="2"/>
  <c r="G16" i="2"/>
  <c r="F34" i="2"/>
  <c r="F33" i="2"/>
  <c r="F32" i="2"/>
  <c r="F31" i="2"/>
  <c r="F29" i="2"/>
  <c r="F16" i="2"/>
  <c r="E34" i="2"/>
  <c r="E33" i="2"/>
  <c r="E32" i="2"/>
  <c r="E31" i="2"/>
  <c r="E29" i="2"/>
  <c r="E16" i="2"/>
  <c r="D34" i="2"/>
  <c r="D33" i="2"/>
  <c r="D32" i="2"/>
  <c r="D31" i="2"/>
  <c r="D29" i="2"/>
  <c r="D16" i="2"/>
  <c r="C34" i="2"/>
  <c r="C33" i="2"/>
  <c r="C32" i="2"/>
  <c r="C31" i="2"/>
  <c r="C29" i="2"/>
  <c r="C16" i="2"/>
  <c r="B34" i="2"/>
  <c r="B33" i="2"/>
  <c r="B32" i="2"/>
  <c r="B31" i="2"/>
  <c r="B29" i="2"/>
  <c r="B16" i="2"/>
  <c r="O28" i="2"/>
  <c r="O27" i="2"/>
  <c r="O26" i="2"/>
  <c r="O25" i="2"/>
  <c r="O24" i="2"/>
  <c r="O23" i="2"/>
  <c r="O22" i="2"/>
  <c r="O21" i="2"/>
  <c r="O20" i="2"/>
  <c r="O19" i="2"/>
  <c r="O18" i="2"/>
  <c r="O15" i="2"/>
  <c r="O14" i="2"/>
  <c r="O13" i="2"/>
  <c r="O12" i="2"/>
  <c r="O11" i="2"/>
  <c r="B4" i="2"/>
  <c r="B9" i="2" s="1"/>
  <c r="C9" i="2" s="1"/>
  <c r="D9" i="2" s="1"/>
  <c r="E9" i="2" s="1"/>
  <c r="F9" i="2" s="1"/>
  <c r="G9" i="2" s="1"/>
  <c r="H9" i="2" s="1"/>
  <c r="I9" i="2" s="1"/>
  <c r="J9" i="2" s="1"/>
  <c r="K9" i="2" s="1"/>
  <c r="L9" i="2" s="1"/>
  <c r="M9" i="2" s="1"/>
  <c r="N9" i="2" s="1"/>
</calcChain>
</file>

<file path=xl/sharedStrings.xml><?xml version="1.0" encoding="utf-8"?>
<sst xmlns="http://schemas.openxmlformats.org/spreadsheetml/2006/main" count="129" uniqueCount="78">
  <si>
    <t>Plan de trésorerie sur 13 semaines : mode d'emploi</t>
  </si>
  <si>
    <t>À quoi sert ce modèle</t>
  </si>
  <si>
    <t>Il montre, semaine par semaine, l'argent qui entre sur votre compte, celui qui en sort, et le solde qu'il vous restera.</t>
  </si>
  <si>
    <t>Treize semaines couvrent un trimestre : assez pour voir venir un creux de trésorerie et réagir à temps.</t>
  </si>
  <si>
    <t>Comment le remplir</t>
  </si>
  <si>
    <t>1. Ouvrez l'onglet « Mon plan ».</t>
  </si>
  <si>
    <t>2. Remplissez seulement les cellules jaunes : le lundi de départ, votre solde de banque, votre seuil d'alerte, puis vos encaissements et décaissements prévus.</t>
  </si>
  <si>
    <t>3. Inscrivez chaque montant dans la semaine où l'argent bouge réellement sur le compte, pas à la date de la facture.</t>
  </si>
  <si>
    <t>4. Saisissez les montants toutes taxes comprises, tels qu'ils passeront sur le compte. La TVA à reverser a sa propre ligne.</t>
  </si>
  <si>
    <t>5. Ne modifiez pas les cellules grises : ce sont des formules.</t>
  </si>
  <si>
    <t>6. Mettez le plan à jour chaque semaine : nouveau lundi de départ, nouveau solde de banque, prévisions ajustées.</t>
  </si>
  <si>
    <t>Comment le lire</t>
  </si>
  <si>
    <t>Flux net de la semaine : les encaissements moins les décaissements.</t>
  </si>
  <si>
    <t>Solde en fin de semaine : ce qu'il restera sur le compte. Il s'affiche en rouge quand il passe sous votre seuil d'alerte.</t>
  </si>
  <si>
    <t>Le résumé, sous le tableau, donne le solde le plus bas et la semaine où il se produit.</t>
  </si>
  <si>
    <t>Code couleur</t>
  </si>
  <si>
    <t>L'onglet « Exemple »</t>
  </si>
  <si>
    <t>Il montre le modèle rempli avec des montants fictifs, pour une petite entreprise de trois salariés. Aucun de ces chiffres n'est une référence.</t>
  </si>
  <si>
    <t>À savoir</t>
  </si>
  <si>
    <t>Ce modèle est un outil de prévision. Il ne remplace ni votre comptabilité ni l'avis de votre expert-comptable.</t>
  </si>
  <si>
    <t>Les échéances fiscales et sociales (TVA, Urssaf, impôts) dépendent de votre régime : reportez celles de votre propre calendrier.</t>
  </si>
  <si>
    <t>Modèle gratuit proposé par Tarmou.fr : https://tarmou.fr/modele-plan-de-tresorerie</t>
  </si>
  <si>
    <t>Version d'octobre 2026.</t>
  </si>
  <si>
    <t>Cellule à remplir (montants en bleu)</t>
  </si>
  <si>
    <t>Formule : ne pas modifier</t>
  </si>
  <si>
    <t>Solde sous le seuil d'alerte</t>
  </si>
  <si>
    <t>Plan de trésorerie sur 13 semaines</t>
  </si>
  <si>
    <t>Modèle gratuit Tarmou.fr · tarmou.fr/modele-plan-de-tresorerie · Remplissez seulement les cellules jaunes.</t>
  </si>
  <si>
    <t>Lundi de la semaine 1</t>
  </si>
  <si>
    <t>Solde de banque au départ (€)</t>
  </si>
  <si>
    <t>Seuil d'alerte (€)</t>
  </si>
  <si>
    <t>Par défaut : le lundi de cette semaine. Tapez votre propre date si besoin.</t>
  </si>
  <si>
    <t>Le solde de fin de semaine s'affiche en rouge quand il passe sous ce montant.</t>
  </si>
  <si>
    <t>Semaine</t>
  </si>
  <si>
    <t>Lundi de la semaine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</si>
  <si>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</si>
  <si>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</si>
  <si>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</si>
  <si>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</si>
  <si>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</si>
  <si>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</si>
  <si>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</si>
  <si>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</si>
  <si>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</si>
  <si>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</si>
  <si>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</si>
  <si>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</si>
  <si>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</si>
  <si>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Total</t>
  </si>
  <si>
    <t>ENCAISSEMENTS (€) : ce qui entre sur le compte</t>
  </si>
  <si>
    <t>Factures clients à encaisser</t>
  </si>
  <si>
    <t>Ventes au comptant</t>
  </si>
  <si>
    <t>Acomptes reçus</t>
  </si>
  <si>
    <t>Autres encaissements (aides, remboursements, apports)</t>
  </si>
  <si>
    <t>Autre (à préciser)</t>
  </si>
  <si>
    <t>Total des encaissements</t>
  </si>
  <si>
    <t>DÉCAISSEMENTS (€) : ce qui sort du compte</t>
  </si>
  <si>
    <t>Fournisseurs et achats</t>
  </si>
  <si>
    <t>Salaires nets</t>
  </si>
  <si>
    <t>Cotisations sociales (Urssaf, retraite)</t>
  </si>
  <si>
    <t>TVA à payer</t>
  </si>
  <si>
    <t>Loyer et charges</t>
  </si>
  <si>
    <t>Abonnements et logiciels</t>
  </si>
  <si>
    <t>Échéances d'emprunt</t>
  </si>
  <si>
    <t>Impôts et taxes</t>
  </si>
  <si>
    <t>Rémunération du dirigeant</t>
  </si>
  <si>
    <t>Autres décaissements</t>
  </si>
  <si>
    <t>Total des décaissements</t>
  </si>
  <si>
    <t>Flux net de la semaine (encaissements moins décaissements)</t>
  </si>
  <si>
    <t>Solde en début de semaine</t>
  </si>
  <si>
    <t>Solde en fin de semaine</t>
  </si>
  <si>
    <t>Alerte</t>
  </si>
  <si>
    <t>Solde le plus bas sur les 13 semaines (€)</t>
  </si>
  <si>
    <t>Semaine du solde le plus bas</t>
  </si>
  <si>
    <t>Nombre de semaines sous le seuil d'alerte</t>
  </si>
  <si>
    <t>Solde à la fin de la semaine 13 (€)</t>
  </si>
  <si>
    <t>Total encaissé moins total décaissé (€)</t>
  </si>
  <si>
    <t>Plan de trésorerie sur 13 semaines : exemple fictif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</si>
</sst>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[Red]\-#,##0&quot; €&quot;;&quot;-&quot;"/>
    <numFmt numFmtId="165" formatCode="dd/mm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FF"/>
      <name val="Arial"/>
      <family val="2"/>
    </font>
    <font>
      <sz val="10"/>
      <color rgb="FFB71C1C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9"/>
      <color rgb="FF666666"/>
      <name val="Arial"/>
      <family val="2"/>
    </font>
    <font>
      <b/>
      <sz val="10"/>
      <color rgb="FFFFFFFF"/>
      <name val="Arial"/>
      <family val="2"/>
    </font>
    <font>
      <b/>
      <sz val="8"/>
      <color rgb="FFB71C1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02093A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14" fontId="5" fillId="2" borderId="0" xfId="0" applyNumberFormat="1" applyFont="1" applyFill="1"/>
    <xf numFmtId="164" fontId="5" fillId="2" borderId="0" xfId="0" applyNumberFormat="1" applyFont="1" applyFill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5" borderId="1" xfId="0" applyFont="1" applyFill="1" applyBorder="1"/>
    <xf numFmtId="0" fontId="1" fillId="0" borderId="1" xfId="0" applyFont="1" applyBorder="1"/>
    <xf numFmtId="164" fontId="5" fillId="2" borderId="1" xfId="0" applyNumberFormat="1" applyFont="1" applyFill="1" applyBorder="1"/>
    <xf numFmtId="164" fontId="1" fillId="3" borderId="1" xfId="0" applyNumberFormat="1" applyFont="1" applyFill="1" applyBorder="1"/>
    <xf numFmtId="164" fontId="3" fillId="3" borderId="1" xfId="0" applyNumberFormat="1" applyFont="1" applyFill="1" applyBorder="1"/>
    <xf numFmtId="164" fontId="10" fillId="5" borderId="1" xfId="0" applyNumberFormat="1" applyFont="1" applyFill="1" applyBorder="1"/>
    <xf numFmtId="164" fontId="1" fillId="0" borderId="1" xfId="0" applyNumberFormat="1" applyFont="1" applyBorder="1"/>
    <xf numFmtId="0" fontId="11" fillId="0" borderId="1" xfId="0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2"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mou.fr/modele-plan-de-tresor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DF13-3750-48E2-86DB-C50CD0E70B71}">
  <dimension ref="A1:A33"/>
  <sheetViews>
    <sheetView showGridLines="0" tabSelected="1" workbookViewId="0"/>
  </sheetViews>
  <sheetFormatPr baseColWidth="10" defaultRowHeight="12.75" x14ac:dyDescent="0.2"/>
  <cols>
    <col min="1" max="1" width="150.7109375" style="1" customWidth="1"/>
    <col min="2" max="16384" width="11.42578125" style="1"/>
  </cols>
  <sheetData>
    <row r="1" spans="1:1" ht="18" x14ac:dyDescent="0.25">
      <c r="A1" s="3" t="s">
        <v>0</v>
      </c>
    </row>
    <row r="2" spans="1:1" x14ac:dyDescent="0.2">
      <c r="A2" s="4"/>
    </row>
    <row r="3" spans="1:1" ht="15" x14ac:dyDescent="0.25">
      <c r="A3" s="5" t="s">
        <v>1</v>
      </c>
    </row>
    <row r="4" spans="1:1" x14ac:dyDescent="0.2">
      <c r="A4" s="4" t="s">
        <v>2</v>
      </c>
    </row>
    <row r="5" spans="1:1" x14ac:dyDescent="0.2">
      <c r="A5" s="4" t="s">
        <v>3</v>
      </c>
    </row>
    <row r="6" spans="1:1" x14ac:dyDescent="0.2">
      <c r="A6" s="4"/>
    </row>
    <row r="7" spans="1:1" ht="15" x14ac:dyDescent="0.25">
      <c r="A7" s="5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4" t="s">
        <v>9</v>
      </c>
    </row>
    <row r="13" spans="1:1" x14ac:dyDescent="0.2">
      <c r="A13" s="4" t="s">
        <v>10</v>
      </c>
    </row>
    <row r="14" spans="1:1" x14ac:dyDescent="0.2">
      <c r="A14" s="4"/>
    </row>
    <row r="15" spans="1:1" ht="15" x14ac:dyDescent="0.25">
      <c r="A15" s="5" t="s">
        <v>11</v>
      </c>
    </row>
    <row r="16" spans="1:1" x14ac:dyDescent="0.2">
      <c r="A16" s="4" t="s">
        <v>12</v>
      </c>
    </row>
    <row r="17" spans="1:1" x14ac:dyDescent="0.2">
      <c r="A17" s="4" t="s">
        <v>13</v>
      </c>
    </row>
    <row r="18" spans="1:1" x14ac:dyDescent="0.2">
      <c r="A18" s="4" t="s">
        <v>14</v>
      </c>
    </row>
    <row r="19" spans="1:1" x14ac:dyDescent="0.2">
      <c r="A19" s="4"/>
    </row>
    <row r="20" spans="1:1" ht="15" x14ac:dyDescent="0.25">
      <c r="A20" s="5" t="s">
        <v>15</v>
      </c>
    </row>
    <row r="21" spans="1:1" x14ac:dyDescent="0.2">
      <c r="A21" s="6" t="s">
        <v>23</v>
      </c>
    </row>
    <row r="22" spans="1:1" x14ac:dyDescent="0.2">
      <c r="A22" s="7" t="s">
        <v>24</v>
      </c>
    </row>
    <row r="23" spans="1:1" x14ac:dyDescent="0.2">
      <c r="A23" s="8" t="s">
        <v>25</v>
      </c>
    </row>
    <row r="24" spans="1:1" x14ac:dyDescent="0.2">
      <c r="A24" s="4"/>
    </row>
    <row r="25" spans="1:1" ht="15" x14ac:dyDescent="0.25">
      <c r="A25" s="5" t="s">
        <v>16</v>
      </c>
    </row>
    <row r="26" spans="1:1" x14ac:dyDescent="0.2">
      <c r="A26" s="4" t="s">
        <v>17</v>
      </c>
    </row>
    <row r="27" spans="1:1" x14ac:dyDescent="0.2">
      <c r="A27" s="4"/>
    </row>
    <row r="28" spans="1:1" ht="15" x14ac:dyDescent="0.25">
      <c r="A28" s="5" t="s">
        <v>18</v>
      </c>
    </row>
    <row r="29" spans="1:1" x14ac:dyDescent="0.2">
      <c r="A29" s="4" t="s">
        <v>19</v>
      </c>
    </row>
    <row r="30" spans="1:1" x14ac:dyDescent="0.2">
      <c r="A30" s="4" t="s">
        <v>20</v>
      </c>
    </row>
    <row r="31" spans="1:1" x14ac:dyDescent="0.2">
      <c r="A31" s="4"/>
    </row>
    <row r="32" spans="1:1" ht="15" x14ac:dyDescent="0.25">
      <c r="A32" s="9" t="s">
        <v>21</v>
      </c>
    </row>
    <row r="33" spans="1:1" x14ac:dyDescent="0.2">
      <c r="A33" s="10" t="s">
        <v>22</v>
      </c>
    </row>
  </sheetData>
  <hyperlinks>
    <hyperlink ref="A32" r:id="rId1" display="https://tarmou.fr/modele-plan-de-tresorerie" xr:uid="{F98E5CB4-32E4-4FE4-8C62-ABBB0A0DB50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74457-F9AE-4C73-A40E-3C19878FE810}">
  <dimension ref="A1:O40"/>
  <sheetViews>
    <sheetView showGridLines="0" workbookViewId="0">
      <pane xSplit="1" ySplit="9" topLeftCell="B10" activePane="bottomRight" state="frozenSplit"/>
      <selection pane="topRight" activeCell="B1" sqref="B1"/>
      <selection pane="bottomLeft" activeCell="A10" sqref="A10"/>
      <selection pane="bottomRight" activeCell="B5" sqref="B5"/>
    </sheetView>
  </sheetViews>
  <sheetFormatPr baseColWidth="10" defaultRowHeight="12.75" x14ac:dyDescent="0.2"/>
  <cols>
    <col min="1" max="1" width="52.7109375" style="1" customWidth="1"/>
    <col min="2" max="14" width="12.28515625" style="1" customWidth="1"/>
    <col min="15" max="15" width="13.7109375" style="1" customWidth="1"/>
    <col min="16" max="16384" width="11.42578125" style="1"/>
  </cols>
  <sheetData>
    <row r="1" spans="1:15" ht="18" x14ac:dyDescent="0.25">
      <c r="A1" s="2" t="s">
        <v>26</v>
      </c>
    </row>
    <row r="2" spans="1:15" x14ac:dyDescent="0.2">
      <c r="A2" s="11" t="s">
        <v>27</v>
      </c>
    </row>
    <row r="4" spans="1:15" x14ac:dyDescent="0.2">
      <c r="A4" s="1" t="s">
        <v>28</v>
      </c>
      <c r="B4" s="12">
        <f ca="1">TODAY()-WEEKDAY(TODAY(),2)+1</f>
        <v>46300</v>
      </c>
      <c r="C4" s="11" t="s">
        <v>31</v>
      </c>
    </row>
    <row r="5" spans="1:15" x14ac:dyDescent="0.2">
      <c r="A5" s="1" t="s">
        <v>29</v>
      </c>
      <c r="B5" s="13"/>
      <c r="C5" s="11"/>
    </row>
    <row r="6" spans="1:15" x14ac:dyDescent="0.2">
      <c r="A6" s="1" t="s">
        <v>30</v>
      </c>
      <c r="B6" s="13"/>
      <c r="C6" s="11" t="s">
        <v>32</v>
      </c>
    </row>
    <row r="8" spans="1:15" x14ac:dyDescent="0.2">
      <c r="A8" s="14" t="s">
        <v>33</v>
      </c>
      <c r="B8" s="15" t="s">
        <v>35</v>
      </c>
      <c r="C8" s="15" t="s">
        <v>36</v>
      </c>
      <c r="D8" s="15" t="s">
        <v>37</v>
      </c>
      <c r="E8" s="15" t="s">
        <v>38</v>
      </c>
      <c r="F8" s="15" t="s">
        <v>39</v>
      </c>
      <c r="G8" s="15" t="s">
        <v>40</v>
      </c>
      <c r="H8" s="15" t="s">
        <v>41</v>
      </c>
      <c r="I8" s="15" t="s">
        <v>42</v>
      </c>
      <c r="J8" s="15" t="s">
        <v>43</v>
      </c>
      <c r="K8" s="15" t="s">
        <v>44</v>
      </c>
      <c r="L8" s="15" t="s">
        <v>45</v>
      </c>
      <c r="M8" s="15" t="s">
        <v>46</v>
      </c>
      <c r="N8" s="15" t="s">
        <v>47</v>
      </c>
      <c r="O8" s="15" t="s">
        <v>48</v>
      </c>
    </row>
    <row r="9" spans="1:15" x14ac:dyDescent="0.2">
      <c r="A9" s="16" t="s">
        <v>34</v>
      </c>
      <c r="B9" s="17">
        <f ca="1">$B$4</f>
        <v>46300</v>
      </c>
      <c r="C9" s="17">
        <f ca="1">B9+7</f>
        <v>46307</v>
      </c>
      <c r="D9" s="17">
        <f ca="1">C9+7</f>
        <v>46314</v>
      </c>
      <c r="E9" s="17">
        <f ca="1">D9+7</f>
        <v>46321</v>
      </c>
      <c r="F9" s="17">
        <f ca="1">E9+7</f>
        <v>46328</v>
      </c>
      <c r="G9" s="17">
        <f ca="1">F9+7</f>
        <v>46335</v>
      </c>
      <c r="H9" s="17">
        <f ca="1">G9+7</f>
        <v>46342</v>
      </c>
      <c r="I9" s="17">
        <f ca="1">H9+7</f>
        <v>46349</v>
      </c>
      <c r="J9" s="17">
        <f ca="1">I9+7</f>
        <v>46356</v>
      </c>
      <c r="K9" s="17">
        <f ca="1">J9+7</f>
        <v>46363</v>
      </c>
      <c r="L9" s="17">
        <f ca="1">K9+7</f>
        <v>46370</v>
      </c>
      <c r="M9" s="17">
        <f ca="1">L9+7</f>
        <v>46377</v>
      </c>
      <c r="N9" s="17">
        <f ca="1">M9+7</f>
        <v>46384</v>
      </c>
      <c r="O9" s="18"/>
    </row>
    <row r="10" spans="1:15" x14ac:dyDescent="0.2">
      <c r="A10" s="19" t="s">
        <v>49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2">
      <c r="A11" s="20" t="s">
        <v>50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2">
        <f>SUM(B11:N11)</f>
        <v>0</v>
      </c>
    </row>
    <row r="12" spans="1:15" x14ac:dyDescent="0.2">
      <c r="A12" s="20" t="s">
        <v>51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>
        <f>SUM(B12:N12)</f>
        <v>0</v>
      </c>
    </row>
    <row r="13" spans="1:15" x14ac:dyDescent="0.2">
      <c r="A13" s="20" t="s">
        <v>52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>
        <f>SUM(B13:N13)</f>
        <v>0</v>
      </c>
    </row>
    <row r="14" spans="1:15" x14ac:dyDescent="0.2">
      <c r="A14" s="20" t="s">
        <v>53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>SUM(B14:N14)</f>
        <v>0</v>
      </c>
    </row>
    <row r="15" spans="1:15" x14ac:dyDescent="0.2">
      <c r="A15" s="20" t="s">
        <v>54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SUM(B15:N15)</f>
        <v>0</v>
      </c>
    </row>
    <row r="16" spans="1:15" x14ac:dyDescent="0.2">
      <c r="A16" s="14" t="s">
        <v>55</v>
      </c>
      <c r="B16" s="23">
        <f>SUM(B11:B15)</f>
        <v>0</v>
      </c>
      <c r="C16" s="23">
        <f>SUM(C11:C15)</f>
        <v>0</v>
      </c>
      <c r="D16" s="23">
        <f>SUM(D11:D15)</f>
        <v>0</v>
      </c>
      <c r="E16" s="23">
        <f>SUM(E11:E15)</f>
        <v>0</v>
      </c>
      <c r="F16" s="23">
        <f>SUM(F11:F15)</f>
        <v>0</v>
      </c>
      <c r="G16" s="23">
        <f>SUM(G11:G15)</f>
        <v>0</v>
      </c>
      <c r="H16" s="23">
        <f>SUM(H11:H15)</f>
        <v>0</v>
      </c>
      <c r="I16" s="23">
        <f>SUM(I11:I15)</f>
        <v>0</v>
      </c>
      <c r="J16" s="23">
        <f>SUM(J11:J15)</f>
        <v>0</v>
      </c>
      <c r="K16" s="23">
        <f>SUM(K11:K15)</f>
        <v>0</v>
      </c>
      <c r="L16" s="23">
        <f>SUM(L11:L15)</f>
        <v>0</v>
      </c>
      <c r="M16" s="23">
        <f>SUM(M11:M15)</f>
        <v>0</v>
      </c>
      <c r="N16" s="23">
        <f>SUM(N11:N15)</f>
        <v>0</v>
      </c>
      <c r="O16" s="23">
        <f>SUM(B16:N16)</f>
        <v>0</v>
      </c>
    </row>
    <row r="17" spans="1:15" x14ac:dyDescent="0.2">
      <c r="A17" s="19" t="s">
        <v>56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x14ac:dyDescent="0.2">
      <c r="A18" s="20" t="s">
        <v>57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>
        <f>SUM(B18:N18)</f>
        <v>0</v>
      </c>
    </row>
    <row r="19" spans="1:15" x14ac:dyDescent="0.2">
      <c r="A19" s="20" t="s">
        <v>58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>
        <f>SUM(B19:N19)</f>
        <v>0</v>
      </c>
    </row>
    <row r="20" spans="1:15" x14ac:dyDescent="0.2">
      <c r="A20" s="20" t="s">
        <v>59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>
        <f>SUM(B20:N20)</f>
        <v>0</v>
      </c>
    </row>
    <row r="21" spans="1:15" x14ac:dyDescent="0.2">
      <c r="A21" s="20" t="s">
        <v>60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>
        <f>SUM(B21:N21)</f>
        <v>0</v>
      </c>
    </row>
    <row r="22" spans="1:15" x14ac:dyDescent="0.2">
      <c r="A22" s="20" t="s">
        <v>61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>
        <f>SUM(B22:N22)</f>
        <v>0</v>
      </c>
    </row>
    <row r="23" spans="1:15" x14ac:dyDescent="0.2">
      <c r="A23" s="20" t="s">
        <v>62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>SUM(B23:N23)</f>
        <v>0</v>
      </c>
    </row>
    <row r="24" spans="1:15" x14ac:dyDescent="0.2">
      <c r="A24" s="20" t="s">
        <v>63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>
        <f>SUM(B24:N24)</f>
        <v>0</v>
      </c>
    </row>
    <row r="25" spans="1:15" x14ac:dyDescent="0.2">
      <c r="A25" s="20" t="s">
        <v>64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>
        <f>SUM(B25:N25)</f>
        <v>0</v>
      </c>
    </row>
    <row r="26" spans="1:15" x14ac:dyDescent="0.2">
      <c r="A26" s="20" t="s">
        <v>65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>
        <f>SUM(B26:N26)</f>
        <v>0</v>
      </c>
    </row>
    <row r="27" spans="1:15" x14ac:dyDescent="0.2">
      <c r="A27" s="20" t="s">
        <v>66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>
        <f>SUM(B27:N27)</f>
        <v>0</v>
      </c>
    </row>
    <row r="28" spans="1:15" x14ac:dyDescent="0.2">
      <c r="A28" s="20" t="s">
        <v>54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>
        <f>SUM(B28:N28)</f>
        <v>0</v>
      </c>
    </row>
    <row r="29" spans="1:15" x14ac:dyDescent="0.2">
      <c r="A29" s="14" t="s">
        <v>67</v>
      </c>
      <c r="B29" s="23">
        <f>SUM(B18:B28)</f>
        <v>0</v>
      </c>
      <c r="C29" s="23">
        <f>SUM(C18:C28)</f>
        <v>0</v>
      </c>
      <c r="D29" s="23">
        <f>SUM(D18:D28)</f>
        <v>0</v>
      </c>
      <c r="E29" s="23">
        <f>SUM(E18:E28)</f>
        <v>0</v>
      </c>
      <c r="F29" s="23">
        <f>SUM(F18:F28)</f>
        <v>0</v>
      </c>
      <c r="G29" s="23">
        <f>SUM(G18:G28)</f>
        <v>0</v>
      </c>
      <c r="H29" s="23">
        <f>SUM(H18:H28)</f>
        <v>0</v>
      </c>
      <c r="I29" s="23">
        <f>SUM(I18:I28)</f>
        <v>0</v>
      </c>
      <c r="J29" s="23">
        <f>SUM(J18:J28)</f>
        <v>0</v>
      </c>
      <c r="K29" s="23">
        <f>SUM(K18:K28)</f>
        <v>0</v>
      </c>
      <c r="L29" s="23">
        <f>SUM(L18:L28)</f>
        <v>0</v>
      </c>
      <c r="M29" s="23">
        <f>SUM(M18:M28)</f>
        <v>0</v>
      </c>
      <c r="N29" s="23">
        <f>SUM(N18:N28)</f>
        <v>0</v>
      </c>
      <c r="O29" s="23">
        <f>SUM(B29:N29)</f>
        <v>0</v>
      </c>
    </row>
    <row r="30" spans="1:15" x14ac:dyDescent="0.2">
      <c r="A30" s="2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2">
      <c r="A31" s="16" t="s">
        <v>68</v>
      </c>
      <c r="B31" s="22">
        <f>B16-B29</f>
        <v>0</v>
      </c>
      <c r="C31" s="22">
        <f>C16-C29</f>
        <v>0</v>
      </c>
      <c r="D31" s="22">
        <f>D16-D29</f>
        <v>0</v>
      </c>
      <c r="E31" s="22">
        <f>E16-E29</f>
        <v>0</v>
      </c>
      <c r="F31" s="22">
        <f>F16-F29</f>
        <v>0</v>
      </c>
      <c r="G31" s="22">
        <f>G16-G29</f>
        <v>0</v>
      </c>
      <c r="H31" s="22">
        <f>H16-H29</f>
        <v>0</v>
      </c>
      <c r="I31" s="22">
        <f>I16-I29</f>
        <v>0</v>
      </c>
      <c r="J31" s="22">
        <f>J16-J29</f>
        <v>0</v>
      </c>
      <c r="K31" s="22">
        <f>K16-K29</f>
        <v>0</v>
      </c>
      <c r="L31" s="22">
        <f>L16-L29</f>
        <v>0</v>
      </c>
      <c r="M31" s="22">
        <f>M16-M29</f>
        <v>0</v>
      </c>
      <c r="N31" s="22">
        <f>N16-N29</f>
        <v>0</v>
      </c>
      <c r="O31" s="22">
        <f>SUM(B31:N31)</f>
        <v>0</v>
      </c>
    </row>
    <row r="32" spans="1:15" x14ac:dyDescent="0.2">
      <c r="A32" s="16" t="s">
        <v>69</v>
      </c>
      <c r="B32" s="22">
        <f>$B$5</f>
        <v>0</v>
      </c>
      <c r="C32" s="22">
        <f>B33</f>
        <v>0</v>
      </c>
      <c r="D32" s="22">
        <f>C33</f>
        <v>0</v>
      </c>
      <c r="E32" s="22">
        <f>D33</f>
        <v>0</v>
      </c>
      <c r="F32" s="22">
        <f>E33</f>
        <v>0</v>
      </c>
      <c r="G32" s="22">
        <f>F33</f>
        <v>0</v>
      </c>
      <c r="H32" s="22">
        <f>G33</f>
        <v>0</v>
      </c>
      <c r="I32" s="22">
        <f>H33</f>
        <v>0</v>
      </c>
      <c r="J32" s="22">
        <f>I33</f>
        <v>0</v>
      </c>
      <c r="K32" s="22">
        <f>J33</f>
        <v>0</v>
      </c>
      <c r="L32" s="22">
        <f>K33</f>
        <v>0</v>
      </c>
      <c r="M32" s="22">
        <f>L33</f>
        <v>0</v>
      </c>
      <c r="N32" s="22">
        <f>M33</f>
        <v>0</v>
      </c>
      <c r="O32" s="22"/>
    </row>
    <row r="33" spans="1:15" x14ac:dyDescent="0.2">
      <c r="A33" s="14" t="s">
        <v>70</v>
      </c>
      <c r="B33" s="23">
        <f>B32+B31</f>
        <v>0</v>
      </c>
      <c r="C33" s="23">
        <f>C32+C31</f>
        <v>0</v>
      </c>
      <c r="D33" s="23">
        <f>D32+D31</f>
        <v>0</v>
      </c>
      <c r="E33" s="23">
        <f>E32+E31</f>
        <v>0</v>
      </c>
      <c r="F33" s="23">
        <f>F32+F31</f>
        <v>0</v>
      </c>
      <c r="G33" s="23">
        <f>G32+G31</f>
        <v>0</v>
      </c>
      <c r="H33" s="23">
        <f>H32+H31</f>
        <v>0</v>
      </c>
      <c r="I33" s="23">
        <f>I32+I31</f>
        <v>0</v>
      </c>
      <c r="J33" s="23">
        <f>J32+J31</f>
        <v>0</v>
      </c>
      <c r="K33" s="23">
        <f>K32+K31</f>
        <v>0</v>
      </c>
      <c r="L33" s="23">
        <f>L32+L31</f>
        <v>0</v>
      </c>
      <c r="M33" s="23">
        <f>M32+M31</f>
        <v>0</v>
      </c>
      <c r="N33" s="23">
        <f>N32+N31</f>
        <v>0</v>
      </c>
      <c r="O33" s="23"/>
    </row>
    <row r="34" spans="1:15" x14ac:dyDescent="0.2">
      <c r="A34" s="20" t="s">
        <v>71</v>
      </c>
      <c r="B34" s="26" t="str">
        <f>IF(B33&lt;$B$6,"Sous le seuil","")</f>
        <v/>
      </c>
      <c r="C34" s="26" t="str">
        <f>IF(C33&lt;$B$6,"Sous le seuil","")</f>
        <v/>
      </c>
      <c r="D34" s="26" t="str">
        <f>IF(D33&lt;$B$6,"Sous le seuil","")</f>
        <v/>
      </c>
      <c r="E34" s="26" t="str">
        <f>IF(E33&lt;$B$6,"Sous le seuil","")</f>
        <v/>
      </c>
      <c r="F34" s="26" t="str">
        <f>IF(F33&lt;$B$6,"Sous le seuil","")</f>
        <v/>
      </c>
      <c r="G34" s="26" t="str">
        <f>IF(G33&lt;$B$6,"Sous le seuil","")</f>
        <v/>
      </c>
      <c r="H34" s="26" t="str">
        <f>IF(H33&lt;$B$6,"Sous le seuil","")</f>
        <v/>
      </c>
      <c r="I34" s="26" t="str">
        <f>IF(I33&lt;$B$6,"Sous le seuil","")</f>
        <v/>
      </c>
      <c r="J34" s="26" t="str">
        <f>IF(J33&lt;$B$6,"Sous le seuil","")</f>
        <v/>
      </c>
      <c r="K34" s="26" t="str">
        <f>IF(K33&lt;$B$6,"Sous le seuil","")</f>
        <v/>
      </c>
      <c r="L34" s="26" t="str">
        <f>IF(L33&lt;$B$6,"Sous le seuil","")</f>
        <v/>
      </c>
      <c r="M34" s="26" t="str">
        <f>IF(M33&lt;$B$6,"Sous le seuil","")</f>
        <v/>
      </c>
      <c r="N34" s="26" t="str">
        <f>IF(N33&lt;$B$6,"Sous le seuil","")</f>
        <v/>
      </c>
      <c r="O34" s="20"/>
    </row>
    <row r="36" spans="1:15" x14ac:dyDescent="0.2">
      <c r="A36" s="14" t="s">
        <v>72</v>
      </c>
      <c r="B36" s="27">
        <f>MIN(B33:N33)</f>
        <v>0</v>
      </c>
    </row>
    <row r="37" spans="1:15" x14ac:dyDescent="0.2">
      <c r="A37" s="14" t="s">
        <v>73</v>
      </c>
      <c r="B37" s="28" t="str">
        <f>INDEX(B8:N8,MATCH(B36,B33:N33,0))</f>
        <v>S1</v>
      </c>
    </row>
    <row r="38" spans="1:15" x14ac:dyDescent="0.2">
      <c r="A38" s="14" t="s">
        <v>74</v>
      </c>
      <c r="B38" s="29">
        <f>COUNTIF(B33:N33,"&lt;"&amp;B6)</f>
        <v>0</v>
      </c>
    </row>
    <row r="39" spans="1:15" x14ac:dyDescent="0.2">
      <c r="A39" s="14" t="s">
        <v>75</v>
      </c>
      <c r="B39" s="27">
        <f>N33</f>
        <v>0</v>
      </c>
    </row>
    <row r="40" spans="1:15" x14ac:dyDescent="0.2">
      <c r="A40" s="14" t="s">
        <v>76</v>
      </c>
      <c r="B40" s="27">
        <f>O16-O29</f>
        <v>0</v>
      </c>
    </row>
  </sheetData>
  <conditionalFormatting sqref="B33:N33">
    <cfRule type="cellIs" dxfId="1" priority="1" stopIfTrue="1" operator="lessThan">
      <formula>$B$6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8F75-3874-4AF9-A3DC-F05AAD7E8591}">
  <dimension ref="A1:O40"/>
  <sheetViews>
    <sheetView showGridLines="0" workbookViewId="0">
      <pane xSplit="1" ySplit="9" topLeftCell="B10" activePane="bottomRight" state="frozenSplit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"/>
  <cols>
    <col min="1" max="1" width="52.7109375" style="1" customWidth="1"/>
    <col min="2" max="14" width="12.28515625" style="1" customWidth="1"/>
    <col min="15" max="15" width="13.7109375" style="1" customWidth="1"/>
    <col min="16" max="16384" width="11.42578125" style="1"/>
  </cols>
  <sheetData>
    <row r="1" spans="1:15" ht="18" x14ac:dyDescent="0.25">
      <c r="A1" s="2" t="s">
        <v>77</v>
      </c>
    </row>
    <row r="2" spans="1:15" x14ac:dyDescent="0.2">
      <c r="A2" s="11" t="s">
        <v>27</v>
      </c>
    </row>
    <row r="4" spans="1:15" x14ac:dyDescent="0.2">
      <c r="A4" s="1" t="s">
        <v>28</v>
      </c>
      <c r="B4" s="12">
        <f>DATE(2026,10,5)</f>
        <v>46300</v>
      </c>
      <c r="C4" s="11"/>
    </row>
    <row r="5" spans="1:15" x14ac:dyDescent="0.2">
      <c r="A5" s="1" t="s">
        <v>29</v>
      </c>
      <c r="B5" s="13">
        <v>4500</v>
      </c>
      <c r="C5" s="11"/>
    </row>
    <row r="6" spans="1:15" x14ac:dyDescent="0.2">
      <c r="A6" s="1" t="s">
        <v>30</v>
      </c>
      <c r="B6" s="13">
        <v>3000</v>
      </c>
      <c r="C6" s="11" t="s">
        <v>32</v>
      </c>
    </row>
    <row r="8" spans="1:15" x14ac:dyDescent="0.2">
      <c r="A8" s="14" t="s">
        <v>33</v>
      </c>
      <c r="B8" s="15" t="s">
        <v>35</v>
      </c>
      <c r="C8" s="15" t="s">
        <v>36</v>
      </c>
      <c r="D8" s="15" t="s">
        <v>37</v>
      </c>
      <c r="E8" s="15" t="s">
        <v>38</v>
      </c>
      <c r="F8" s="15" t="s">
        <v>39</v>
      </c>
      <c r="G8" s="15" t="s">
        <v>40</v>
      </c>
      <c r="H8" s="15" t="s">
        <v>41</v>
      </c>
      <c r="I8" s="15" t="s">
        <v>42</v>
      </c>
      <c r="J8" s="15" t="s">
        <v>43</v>
      </c>
      <c r="K8" s="15" t="s">
        <v>44</v>
      </c>
      <c r="L8" s="15" t="s">
        <v>45</v>
      </c>
      <c r="M8" s="15" t="s">
        <v>46</v>
      </c>
      <c r="N8" s="15" t="s">
        <v>47</v>
      </c>
      <c r="O8" s="15" t="s">
        <v>48</v>
      </c>
    </row>
    <row r="9" spans="1:15" x14ac:dyDescent="0.2">
      <c r="A9" s="16" t="s">
        <v>34</v>
      </c>
      <c r="B9" s="17">
        <f>$B$4</f>
        <v>46300</v>
      </c>
      <c r="C9" s="17">
        <f>B9+7</f>
        <v>46307</v>
      </c>
      <c r="D9" s="17">
        <f>C9+7</f>
        <v>46314</v>
      </c>
      <c r="E9" s="17">
        <f>D9+7</f>
        <v>46321</v>
      </c>
      <c r="F9" s="17">
        <f>E9+7</f>
        <v>46328</v>
      </c>
      <c r="G9" s="17">
        <f>F9+7</f>
        <v>46335</v>
      </c>
      <c r="H9" s="17">
        <f>G9+7</f>
        <v>46342</v>
      </c>
      <c r="I9" s="17">
        <f>H9+7</f>
        <v>46349</v>
      </c>
      <c r="J9" s="17">
        <f>I9+7</f>
        <v>46356</v>
      </c>
      <c r="K9" s="17">
        <f>J9+7</f>
        <v>46363</v>
      </c>
      <c r="L9" s="17">
        <f>K9+7</f>
        <v>46370</v>
      </c>
      <c r="M9" s="17">
        <f>L9+7</f>
        <v>46377</v>
      </c>
      <c r="N9" s="17">
        <f>M9+7</f>
        <v>46384</v>
      </c>
      <c r="O9" s="18"/>
    </row>
    <row r="10" spans="1:15" x14ac:dyDescent="0.2">
      <c r="A10" s="19" t="s">
        <v>49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2">
      <c r="A11" s="20" t="s">
        <v>50</v>
      </c>
      <c r="B11" s="21">
        <v>4200</v>
      </c>
      <c r="C11" s="21">
        <v>2800</v>
      </c>
      <c r="D11" s="21">
        <v>6500</v>
      </c>
      <c r="E11" s="21">
        <v>3100</v>
      </c>
      <c r="F11" s="21">
        <v>5400</v>
      </c>
      <c r="G11" s="21">
        <v>2200</v>
      </c>
      <c r="H11" s="21">
        <v>7300</v>
      </c>
      <c r="I11" s="21">
        <v>3600</v>
      </c>
      <c r="J11" s="21">
        <v>4800</v>
      </c>
      <c r="K11" s="21">
        <v>2900</v>
      </c>
      <c r="L11" s="21">
        <v>6100</v>
      </c>
      <c r="M11" s="21">
        <v>3400</v>
      </c>
      <c r="N11" s="21">
        <v>5200</v>
      </c>
      <c r="O11" s="22">
        <f>SUM(B11:N11)</f>
        <v>57500</v>
      </c>
    </row>
    <row r="12" spans="1:15" x14ac:dyDescent="0.2">
      <c r="A12" s="20" t="s">
        <v>51</v>
      </c>
      <c r="B12" s="21">
        <v>600</v>
      </c>
      <c r="C12" s="21">
        <v>550</v>
      </c>
      <c r="D12" s="21">
        <v>700</v>
      </c>
      <c r="E12" s="21">
        <v>620</v>
      </c>
      <c r="F12" s="21">
        <v>580</v>
      </c>
      <c r="G12" s="21">
        <v>640</v>
      </c>
      <c r="H12" s="21">
        <v>610</v>
      </c>
      <c r="I12" s="21">
        <v>590</v>
      </c>
      <c r="J12" s="21">
        <v>660</v>
      </c>
      <c r="K12" s="21">
        <v>630</v>
      </c>
      <c r="L12" s="21">
        <v>600</v>
      </c>
      <c r="M12" s="21">
        <v>570</v>
      </c>
      <c r="N12" s="21">
        <v>650</v>
      </c>
      <c r="O12" s="22">
        <f>SUM(B12:N12)</f>
        <v>8000</v>
      </c>
    </row>
    <row r="13" spans="1:15" x14ac:dyDescent="0.2">
      <c r="A13" s="20" t="s">
        <v>52</v>
      </c>
      <c r="B13" s="21">
        <v>0</v>
      </c>
      <c r="C13" s="21">
        <v>1500</v>
      </c>
      <c r="D13" s="21">
        <v>0</v>
      </c>
      <c r="E13" s="21">
        <v>0</v>
      </c>
      <c r="F13" s="21">
        <v>2000</v>
      </c>
      <c r="G13" s="21">
        <v>0</v>
      </c>
      <c r="H13" s="21">
        <v>0</v>
      </c>
      <c r="I13" s="21">
        <v>1200</v>
      </c>
      <c r="J13" s="21">
        <v>0</v>
      </c>
      <c r="K13" s="21">
        <v>0</v>
      </c>
      <c r="L13" s="21">
        <v>1800</v>
      </c>
      <c r="M13" s="21">
        <v>0</v>
      </c>
      <c r="N13" s="21">
        <v>0</v>
      </c>
      <c r="O13" s="22">
        <f>SUM(B13:N13)</f>
        <v>6500</v>
      </c>
    </row>
    <row r="14" spans="1:15" x14ac:dyDescent="0.2">
      <c r="A14" s="20" t="s">
        <v>53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900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f>SUM(B14:N14)</f>
        <v>900</v>
      </c>
    </row>
    <row r="15" spans="1:15" x14ac:dyDescent="0.2">
      <c r="A15" s="20" t="s">
        <v>54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2">
        <f>SUM(B15:N15)</f>
        <v>0</v>
      </c>
    </row>
    <row r="16" spans="1:15" x14ac:dyDescent="0.2">
      <c r="A16" s="14" t="s">
        <v>55</v>
      </c>
      <c r="B16" s="23">
        <f>SUM(B11:B15)</f>
        <v>4800</v>
      </c>
      <c r="C16" s="23">
        <f>SUM(C11:C15)</f>
        <v>4850</v>
      </c>
      <c r="D16" s="23">
        <f>SUM(D11:D15)</f>
        <v>7200</v>
      </c>
      <c r="E16" s="23">
        <f>SUM(E11:E15)</f>
        <v>3720</v>
      </c>
      <c r="F16" s="23">
        <f>SUM(F11:F15)</f>
        <v>7980</v>
      </c>
      <c r="G16" s="23">
        <f>SUM(G11:G15)</f>
        <v>3740</v>
      </c>
      <c r="H16" s="23">
        <f>SUM(H11:H15)</f>
        <v>7910</v>
      </c>
      <c r="I16" s="23">
        <f>SUM(I11:I15)</f>
        <v>5390</v>
      </c>
      <c r="J16" s="23">
        <f>SUM(J11:J15)</f>
        <v>5460</v>
      </c>
      <c r="K16" s="23">
        <f>SUM(K11:K15)</f>
        <v>3530</v>
      </c>
      <c r="L16" s="23">
        <f>SUM(L11:L15)</f>
        <v>8500</v>
      </c>
      <c r="M16" s="23">
        <f>SUM(M11:M15)</f>
        <v>3970</v>
      </c>
      <c r="N16" s="23">
        <f>SUM(N11:N15)</f>
        <v>5850</v>
      </c>
      <c r="O16" s="23">
        <f>SUM(B16:N16)</f>
        <v>72900</v>
      </c>
    </row>
    <row r="17" spans="1:15" x14ac:dyDescent="0.2">
      <c r="A17" s="19" t="s">
        <v>56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x14ac:dyDescent="0.2">
      <c r="A18" s="20" t="s">
        <v>57</v>
      </c>
      <c r="B18" s="21">
        <v>2100</v>
      </c>
      <c r="C18" s="21">
        <v>1800</v>
      </c>
      <c r="D18" s="21">
        <v>2600</v>
      </c>
      <c r="E18" s="21">
        <v>1900</v>
      </c>
      <c r="F18" s="21">
        <v>2300</v>
      </c>
      <c r="G18" s="21">
        <v>1700</v>
      </c>
      <c r="H18" s="21">
        <v>2800</v>
      </c>
      <c r="I18" s="21">
        <v>2000</v>
      </c>
      <c r="J18" s="21">
        <v>2200</v>
      </c>
      <c r="K18" s="21">
        <v>1800</v>
      </c>
      <c r="L18" s="21">
        <v>2500</v>
      </c>
      <c r="M18" s="21">
        <v>1900</v>
      </c>
      <c r="N18" s="21">
        <v>2100</v>
      </c>
      <c r="O18" s="22">
        <f>SUM(B18:N18)</f>
        <v>27700</v>
      </c>
    </row>
    <row r="19" spans="1:15" x14ac:dyDescent="0.2">
      <c r="A19" s="20" t="s">
        <v>58</v>
      </c>
      <c r="B19" s="21">
        <v>0</v>
      </c>
      <c r="C19" s="21">
        <v>0</v>
      </c>
      <c r="D19" s="21">
        <v>0</v>
      </c>
      <c r="E19" s="21">
        <v>5200</v>
      </c>
      <c r="F19" s="21">
        <v>0</v>
      </c>
      <c r="G19" s="21">
        <v>0</v>
      </c>
      <c r="H19" s="21">
        <v>0</v>
      </c>
      <c r="I19" s="21">
        <v>5200</v>
      </c>
      <c r="J19" s="21">
        <v>0</v>
      </c>
      <c r="K19" s="21">
        <v>0</v>
      </c>
      <c r="L19" s="21">
        <v>0</v>
      </c>
      <c r="M19" s="21">
        <v>0</v>
      </c>
      <c r="N19" s="21">
        <v>5200</v>
      </c>
      <c r="O19" s="22">
        <f>SUM(B19:N19)</f>
        <v>15600</v>
      </c>
    </row>
    <row r="20" spans="1:15" x14ac:dyDescent="0.2">
      <c r="A20" s="20" t="s">
        <v>59</v>
      </c>
      <c r="B20" s="21">
        <v>0</v>
      </c>
      <c r="C20" s="21">
        <v>3400</v>
      </c>
      <c r="D20" s="21">
        <v>0</v>
      </c>
      <c r="E20" s="21">
        <v>0</v>
      </c>
      <c r="F20" s="21">
        <v>0</v>
      </c>
      <c r="G20" s="21">
        <v>3400</v>
      </c>
      <c r="H20" s="21">
        <v>0</v>
      </c>
      <c r="I20" s="21">
        <v>0</v>
      </c>
      <c r="J20" s="21">
        <v>0</v>
      </c>
      <c r="K20" s="21">
        <v>0</v>
      </c>
      <c r="L20" s="21">
        <v>3400</v>
      </c>
      <c r="M20" s="21">
        <v>0</v>
      </c>
      <c r="N20" s="21">
        <v>0</v>
      </c>
      <c r="O20" s="22">
        <f>SUM(B20:N20)</f>
        <v>10200</v>
      </c>
    </row>
    <row r="21" spans="1:15" x14ac:dyDescent="0.2">
      <c r="A21" s="20" t="s">
        <v>60</v>
      </c>
      <c r="B21" s="21">
        <v>0</v>
      </c>
      <c r="C21" s="21">
        <v>0</v>
      </c>
      <c r="D21" s="21">
        <v>1900</v>
      </c>
      <c r="E21" s="21">
        <v>0</v>
      </c>
      <c r="F21" s="21">
        <v>0</v>
      </c>
      <c r="G21" s="21">
        <v>0</v>
      </c>
      <c r="H21" s="21">
        <v>2100</v>
      </c>
      <c r="I21" s="21">
        <v>0</v>
      </c>
      <c r="J21" s="21">
        <v>0</v>
      </c>
      <c r="K21" s="21">
        <v>0</v>
      </c>
      <c r="L21" s="21">
        <v>0</v>
      </c>
      <c r="M21" s="21">
        <v>2000</v>
      </c>
      <c r="N21" s="21">
        <v>0</v>
      </c>
      <c r="O21" s="22">
        <f>SUM(B21:N21)</f>
        <v>6000</v>
      </c>
    </row>
    <row r="22" spans="1:15" x14ac:dyDescent="0.2">
      <c r="A22" s="20" t="s">
        <v>61</v>
      </c>
      <c r="B22" s="21">
        <v>1400</v>
      </c>
      <c r="C22" s="21">
        <v>0</v>
      </c>
      <c r="D22" s="21">
        <v>0</v>
      </c>
      <c r="E22" s="21">
        <v>0</v>
      </c>
      <c r="F22" s="21">
        <v>1400</v>
      </c>
      <c r="G22" s="21">
        <v>0</v>
      </c>
      <c r="H22" s="21">
        <v>0</v>
      </c>
      <c r="I22" s="21">
        <v>0</v>
      </c>
      <c r="J22" s="21">
        <v>1400</v>
      </c>
      <c r="K22" s="21">
        <v>0</v>
      </c>
      <c r="L22" s="21">
        <v>0</v>
      </c>
      <c r="M22" s="21">
        <v>0</v>
      </c>
      <c r="N22" s="21">
        <v>0</v>
      </c>
      <c r="O22" s="22">
        <f>SUM(B22:N22)</f>
        <v>4200</v>
      </c>
    </row>
    <row r="23" spans="1:15" x14ac:dyDescent="0.2">
      <c r="A23" s="20" t="s">
        <v>62</v>
      </c>
      <c r="B23" s="21">
        <v>180</v>
      </c>
      <c r="C23" s="21">
        <v>0</v>
      </c>
      <c r="D23" s="21">
        <v>0</v>
      </c>
      <c r="E23" s="21">
        <v>0</v>
      </c>
      <c r="F23" s="21">
        <v>180</v>
      </c>
      <c r="G23" s="21">
        <v>0</v>
      </c>
      <c r="H23" s="21">
        <v>0</v>
      </c>
      <c r="I23" s="21">
        <v>0</v>
      </c>
      <c r="J23" s="21">
        <v>180</v>
      </c>
      <c r="K23" s="21">
        <v>0</v>
      </c>
      <c r="L23" s="21">
        <v>0</v>
      </c>
      <c r="M23" s="21">
        <v>0</v>
      </c>
      <c r="N23" s="21">
        <v>0</v>
      </c>
      <c r="O23" s="22">
        <f>SUM(B23:N23)</f>
        <v>540</v>
      </c>
    </row>
    <row r="24" spans="1:15" x14ac:dyDescent="0.2">
      <c r="A24" s="20" t="s">
        <v>63</v>
      </c>
      <c r="B24" s="21">
        <v>0</v>
      </c>
      <c r="C24" s="21">
        <v>650</v>
      </c>
      <c r="D24" s="21">
        <v>0</v>
      </c>
      <c r="E24" s="21">
        <v>0</v>
      </c>
      <c r="F24" s="21">
        <v>0</v>
      </c>
      <c r="G24" s="21">
        <v>650</v>
      </c>
      <c r="H24" s="21">
        <v>0</v>
      </c>
      <c r="I24" s="21">
        <v>0</v>
      </c>
      <c r="J24" s="21">
        <v>0</v>
      </c>
      <c r="K24" s="21">
        <v>650</v>
      </c>
      <c r="L24" s="21">
        <v>0</v>
      </c>
      <c r="M24" s="21">
        <v>0</v>
      </c>
      <c r="N24" s="21">
        <v>0</v>
      </c>
      <c r="O24" s="22">
        <f>SUM(B24:N24)</f>
        <v>1950</v>
      </c>
    </row>
    <row r="25" spans="1:15" x14ac:dyDescent="0.2">
      <c r="A25" s="20" t="s">
        <v>64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1200</v>
      </c>
      <c r="M25" s="21">
        <v>0</v>
      </c>
      <c r="N25" s="21">
        <v>0</v>
      </c>
      <c r="O25" s="22">
        <f>SUM(B25:N25)</f>
        <v>1200</v>
      </c>
    </row>
    <row r="26" spans="1:15" x14ac:dyDescent="0.2">
      <c r="A26" s="20" t="s">
        <v>65</v>
      </c>
      <c r="B26" s="21">
        <v>0</v>
      </c>
      <c r="C26" s="21">
        <v>0</v>
      </c>
      <c r="D26" s="21">
        <v>0</v>
      </c>
      <c r="E26" s="21">
        <v>2500</v>
      </c>
      <c r="F26" s="21">
        <v>0</v>
      </c>
      <c r="G26" s="21">
        <v>0</v>
      </c>
      <c r="H26" s="21">
        <v>0</v>
      </c>
      <c r="I26" s="21">
        <v>2500</v>
      </c>
      <c r="J26" s="21">
        <v>0</v>
      </c>
      <c r="K26" s="21">
        <v>0</v>
      </c>
      <c r="L26" s="21">
        <v>0</v>
      </c>
      <c r="M26" s="21">
        <v>0</v>
      </c>
      <c r="N26" s="21">
        <v>2500</v>
      </c>
      <c r="O26" s="22">
        <f>SUM(B26:N26)</f>
        <v>7500</v>
      </c>
    </row>
    <row r="27" spans="1:15" x14ac:dyDescent="0.2">
      <c r="A27" s="20" t="s">
        <v>66</v>
      </c>
      <c r="B27" s="21">
        <v>0</v>
      </c>
      <c r="C27" s="21">
        <v>0</v>
      </c>
      <c r="D27" s="21">
        <v>150</v>
      </c>
      <c r="E27" s="21">
        <v>0</v>
      </c>
      <c r="F27" s="21">
        <v>0</v>
      </c>
      <c r="G27" s="21">
        <v>0</v>
      </c>
      <c r="H27" s="21">
        <v>150</v>
      </c>
      <c r="I27" s="21">
        <v>0</v>
      </c>
      <c r="J27" s="21">
        <v>0</v>
      </c>
      <c r="K27" s="21">
        <v>300</v>
      </c>
      <c r="L27" s="21">
        <v>0</v>
      </c>
      <c r="M27" s="21">
        <v>150</v>
      </c>
      <c r="N27" s="21">
        <v>0</v>
      </c>
      <c r="O27" s="22">
        <f>SUM(B27:N27)</f>
        <v>750</v>
      </c>
    </row>
    <row r="28" spans="1:15" x14ac:dyDescent="0.2">
      <c r="A28" s="20" t="s">
        <v>54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2">
        <f>SUM(B28:N28)</f>
        <v>0</v>
      </c>
    </row>
    <row r="29" spans="1:15" x14ac:dyDescent="0.2">
      <c r="A29" s="14" t="s">
        <v>67</v>
      </c>
      <c r="B29" s="23">
        <f>SUM(B18:B28)</f>
        <v>3680</v>
      </c>
      <c r="C29" s="23">
        <f>SUM(C18:C28)</f>
        <v>5850</v>
      </c>
      <c r="D29" s="23">
        <f>SUM(D18:D28)</f>
        <v>4650</v>
      </c>
      <c r="E29" s="23">
        <f>SUM(E18:E28)</f>
        <v>9600</v>
      </c>
      <c r="F29" s="23">
        <f>SUM(F18:F28)</f>
        <v>3880</v>
      </c>
      <c r="G29" s="23">
        <f>SUM(G18:G28)</f>
        <v>5750</v>
      </c>
      <c r="H29" s="23">
        <f>SUM(H18:H28)</f>
        <v>5050</v>
      </c>
      <c r="I29" s="23">
        <f>SUM(I18:I28)</f>
        <v>9700</v>
      </c>
      <c r="J29" s="23">
        <f>SUM(J18:J28)</f>
        <v>3780</v>
      </c>
      <c r="K29" s="23">
        <f>SUM(K18:K28)</f>
        <v>2750</v>
      </c>
      <c r="L29" s="23">
        <f>SUM(L18:L28)</f>
        <v>7100</v>
      </c>
      <c r="M29" s="23">
        <f>SUM(M18:M28)</f>
        <v>4050</v>
      </c>
      <c r="N29" s="23">
        <f>SUM(N18:N28)</f>
        <v>9800</v>
      </c>
      <c r="O29" s="23">
        <f>SUM(B29:N29)</f>
        <v>75640</v>
      </c>
    </row>
    <row r="30" spans="1:15" x14ac:dyDescent="0.2">
      <c r="A30" s="2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2">
      <c r="A31" s="16" t="s">
        <v>68</v>
      </c>
      <c r="B31" s="22">
        <f>B16-B29</f>
        <v>1120</v>
      </c>
      <c r="C31" s="22">
        <f>C16-C29</f>
        <v>-1000</v>
      </c>
      <c r="D31" s="22">
        <f>D16-D29</f>
        <v>2550</v>
      </c>
      <c r="E31" s="22">
        <f>E16-E29</f>
        <v>-5880</v>
      </c>
      <c r="F31" s="22">
        <f>F16-F29</f>
        <v>4100</v>
      </c>
      <c r="G31" s="22">
        <f>G16-G29</f>
        <v>-2010</v>
      </c>
      <c r="H31" s="22">
        <f>H16-H29</f>
        <v>2860</v>
      </c>
      <c r="I31" s="22">
        <f>I16-I29</f>
        <v>-4310</v>
      </c>
      <c r="J31" s="22">
        <f>J16-J29</f>
        <v>1680</v>
      </c>
      <c r="K31" s="22">
        <f>K16-K29</f>
        <v>780</v>
      </c>
      <c r="L31" s="22">
        <f>L16-L29</f>
        <v>1400</v>
      </c>
      <c r="M31" s="22">
        <f>M16-M29</f>
        <v>-80</v>
      </c>
      <c r="N31" s="22">
        <f>N16-N29</f>
        <v>-3950</v>
      </c>
      <c r="O31" s="22">
        <f>SUM(B31:N31)</f>
        <v>-2740</v>
      </c>
    </row>
    <row r="32" spans="1:15" x14ac:dyDescent="0.2">
      <c r="A32" s="16" t="s">
        <v>69</v>
      </c>
      <c r="B32" s="22">
        <f>$B$5</f>
        <v>4500</v>
      </c>
      <c r="C32" s="22">
        <f>B33</f>
        <v>5620</v>
      </c>
      <c r="D32" s="22">
        <f>C33</f>
        <v>4620</v>
      </c>
      <c r="E32" s="22">
        <f>D33</f>
        <v>7170</v>
      </c>
      <c r="F32" s="22">
        <f>E33</f>
        <v>1290</v>
      </c>
      <c r="G32" s="22">
        <f>F33</f>
        <v>5390</v>
      </c>
      <c r="H32" s="22">
        <f>G33</f>
        <v>3380</v>
      </c>
      <c r="I32" s="22">
        <f>H33</f>
        <v>6240</v>
      </c>
      <c r="J32" s="22">
        <f>I33</f>
        <v>1930</v>
      </c>
      <c r="K32" s="22">
        <f>J33</f>
        <v>3610</v>
      </c>
      <c r="L32" s="22">
        <f>K33</f>
        <v>4390</v>
      </c>
      <c r="M32" s="22">
        <f>L33</f>
        <v>5790</v>
      </c>
      <c r="N32" s="22">
        <f>M33</f>
        <v>5710</v>
      </c>
      <c r="O32" s="22"/>
    </row>
    <row r="33" spans="1:15" x14ac:dyDescent="0.2">
      <c r="A33" s="14" t="s">
        <v>70</v>
      </c>
      <c r="B33" s="23">
        <f>B32+B31</f>
        <v>5620</v>
      </c>
      <c r="C33" s="23">
        <f>C32+C31</f>
        <v>4620</v>
      </c>
      <c r="D33" s="23">
        <f>D32+D31</f>
        <v>7170</v>
      </c>
      <c r="E33" s="23">
        <f>E32+E31</f>
        <v>1290</v>
      </c>
      <c r="F33" s="23">
        <f>F32+F31</f>
        <v>5390</v>
      </c>
      <c r="G33" s="23">
        <f>G32+G31</f>
        <v>3380</v>
      </c>
      <c r="H33" s="23">
        <f>H32+H31</f>
        <v>6240</v>
      </c>
      <c r="I33" s="23">
        <f>I32+I31</f>
        <v>1930</v>
      </c>
      <c r="J33" s="23">
        <f>J32+J31</f>
        <v>3610</v>
      </c>
      <c r="K33" s="23">
        <f>K32+K31</f>
        <v>4390</v>
      </c>
      <c r="L33" s="23">
        <f>L32+L31</f>
        <v>5790</v>
      </c>
      <c r="M33" s="23">
        <f>M32+M31</f>
        <v>5710</v>
      </c>
      <c r="N33" s="23">
        <f>N32+N31</f>
        <v>1760</v>
      </c>
      <c r="O33" s="23"/>
    </row>
    <row r="34" spans="1:15" x14ac:dyDescent="0.2">
      <c r="A34" s="20" t="s">
        <v>71</v>
      </c>
      <c r="B34" s="26" t="str">
        <f>IF(B33&lt;$B$6,"Sous le seuil","")</f>
        <v/>
      </c>
      <c r="C34" s="26" t="str">
        <f>IF(C33&lt;$B$6,"Sous le seuil","")</f>
        <v/>
      </c>
      <c r="D34" s="26" t="str">
        <f>IF(D33&lt;$B$6,"Sous le seuil","")</f>
        <v/>
      </c>
      <c r="E34" s="26" t="str">
        <f>IF(E33&lt;$B$6,"Sous le seuil","")</f>
        <v>Sous le seuil</v>
      </c>
      <c r="F34" s="26" t="str">
        <f>IF(F33&lt;$B$6,"Sous le seuil","")</f>
        <v/>
      </c>
      <c r="G34" s="26" t="str">
        <f>IF(G33&lt;$B$6,"Sous le seuil","")</f>
        <v/>
      </c>
      <c r="H34" s="26" t="str">
        <f>IF(H33&lt;$B$6,"Sous le seuil","")</f>
        <v/>
      </c>
      <c r="I34" s="26" t="str">
        <f>IF(I33&lt;$B$6,"Sous le seuil","")</f>
        <v>Sous le seuil</v>
      </c>
      <c r="J34" s="26" t="str">
        <f>IF(J33&lt;$B$6,"Sous le seuil","")</f>
        <v/>
      </c>
      <c r="K34" s="26" t="str">
        <f>IF(K33&lt;$B$6,"Sous le seuil","")</f>
        <v/>
      </c>
      <c r="L34" s="26" t="str">
        <f>IF(L33&lt;$B$6,"Sous le seuil","")</f>
        <v/>
      </c>
      <c r="M34" s="26" t="str">
        <f>IF(M33&lt;$B$6,"Sous le seuil","")</f>
        <v/>
      </c>
      <c r="N34" s="26" t="str">
        <f>IF(N33&lt;$B$6,"Sous le seuil","")</f>
        <v>Sous le seuil</v>
      </c>
      <c r="O34" s="20"/>
    </row>
    <row r="36" spans="1:15" x14ac:dyDescent="0.2">
      <c r="A36" s="14" t="s">
        <v>72</v>
      </c>
      <c r="B36" s="27">
        <f>MIN(B33:N33)</f>
        <v>1290</v>
      </c>
    </row>
    <row r="37" spans="1:15" x14ac:dyDescent="0.2">
      <c r="A37" s="14" t="s">
        <v>73</v>
      </c>
      <c r="B37" s="28" t="str">
        <f>INDEX(B8:N8,MATCH(B36,B33:N33,0))</f>
        <v>S4</v>
      </c>
    </row>
    <row r="38" spans="1:15" x14ac:dyDescent="0.2">
      <c r="A38" s="14" t="s">
        <v>74</v>
      </c>
      <c r="B38" s="29">
        <f>COUNTIF(B33:N33,"&lt;"&amp;B6)</f>
        <v>3</v>
      </c>
    </row>
    <row r="39" spans="1:15" x14ac:dyDescent="0.2">
      <c r="A39" s="14" t="s">
        <v>75</v>
      </c>
      <c r="B39" s="27">
        <f>N33</f>
        <v>1760</v>
      </c>
    </row>
    <row r="40" spans="1:15" x14ac:dyDescent="0.2">
      <c r="A40" s="14" t="s">
        <v>76</v>
      </c>
      <c r="B40" s="27">
        <f>O16-O29</f>
        <v>-2740</v>
      </c>
    </row>
  </sheetData>
  <conditionalFormatting sqref="B33:N33">
    <cfRule type="cellIs" dxfId="0" priority="1" stopIfTrue="1" operator="lessThan">
      <formula>$B$6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Mon plan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2026-10-09T20:36:56Z</dcterms:created>
  <dcterms:modified xsi:type="dcterms:W3CDTF">2026-10-09T20:37:00Z</dcterms:modified>
</cp:coreProperties>
</file>