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907"/>
  <workbookPr filterPrivacy="1" defaultThemeVersion="166925"/>
  <xr:revisionPtr revIDLastSave="0" documentId="8_{E2541808-8E77-4F13-AFD0-258C984D99B3}" xr6:coauthVersionLast="37" xr6:coauthVersionMax="37" xr10:uidLastSave="{00000000-0000-0000-0000-000000000000}"/>
  <bookViews>
    <workbookView xWindow="0" yWindow="0" windowWidth="15345" windowHeight="6705" xr2:uid="{863E4ECD-5F4E-4AEB-A001-DC12964074DC}"/>
  </bookViews>
  <sheets>
    <sheet name="Mode d'emploi" sheetId="1" r:id="rId1"/>
    <sheet name="Mon plan" sheetId="2" r:id="rId2"/>
    <sheet name="Mes subventions" sheetId="3" r:id="rId3"/>
    <sheet name="Exempl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4" i="4" l="1"/>
  <c r="B43" i="4"/>
  <c r="B42" i="4"/>
  <c r="B41" i="4"/>
  <c r="B40" i="4"/>
  <c r="B39" i="4"/>
  <c r="N34" i="4"/>
  <c r="N32" i="4"/>
  <c r="N18" i="4"/>
  <c r="M37" i="4"/>
  <c r="M36" i="4"/>
  <c r="M35" i="4"/>
  <c r="M34" i="4"/>
  <c r="M32" i="4"/>
  <c r="M18" i="4"/>
  <c r="L37" i="4"/>
  <c r="L36" i="4"/>
  <c r="L35" i="4"/>
  <c r="L34" i="4"/>
  <c r="L32" i="4"/>
  <c r="L18" i="4"/>
  <c r="K37" i="4"/>
  <c r="K36" i="4"/>
  <c r="K35" i="4"/>
  <c r="K34" i="4"/>
  <c r="K32" i="4"/>
  <c r="K18" i="4"/>
  <c r="J37" i="4"/>
  <c r="J36" i="4"/>
  <c r="J35" i="4"/>
  <c r="J34" i="4"/>
  <c r="J32" i="4"/>
  <c r="J18" i="4"/>
  <c r="I37" i="4"/>
  <c r="I36" i="4"/>
  <c r="I35" i="4"/>
  <c r="I34" i="4"/>
  <c r="I32" i="4"/>
  <c r="I18" i="4"/>
  <c r="H37" i="4"/>
  <c r="H36" i="4"/>
  <c r="H35" i="4"/>
  <c r="H34" i="4"/>
  <c r="H32" i="4"/>
  <c r="H18" i="4"/>
  <c r="G37" i="4"/>
  <c r="G36" i="4"/>
  <c r="G35" i="4"/>
  <c r="G34" i="4"/>
  <c r="G32" i="4"/>
  <c r="G18" i="4"/>
  <c r="F37" i="4"/>
  <c r="F36" i="4"/>
  <c r="F35" i="4"/>
  <c r="F34" i="4"/>
  <c r="F32" i="4"/>
  <c r="F18" i="4"/>
  <c r="E37" i="4"/>
  <c r="E36" i="4"/>
  <c r="E35" i="4"/>
  <c r="E34" i="4"/>
  <c r="E32" i="4"/>
  <c r="E18" i="4"/>
  <c r="D37" i="4"/>
  <c r="D36" i="4"/>
  <c r="D35" i="4"/>
  <c r="D34" i="4"/>
  <c r="D32" i="4"/>
  <c r="D18" i="4"/>
  <c r="C37" i="4"/>
  <c r="C36" i="4"/>
  <c r="C35" i="4"/>
  <c r="C34" i="4"/>
  <c r="C32" i="4"/>
  <c r="C18" i="4"/>
  <c r="B37" i="4"/>
  <c r="B36" i="4"/>
  <c r="B35" i="4"/>
  <c r="B34" i="4"/>
  <c r="B32" i="4"/>
  <c r="B18" i="4"/>
  <c r="N31" i="4"/>
  <c r="N30" i="4"/>
  <c r="N29" i="4"/>
  <c r="N28" i="4"/>
  <c r="N27" i="4"/>
  <c r="N26" i="4"/>
  <c r="N25" i="4"/>
  <c r="N24" i="4"/>
  <c r="N23" i="4"/>
  <c r="N22" i="4"/>
  <c r="N21" i="4"/>
  <c r="N20" i="4"/>
  <c r="N17" i="4"/>
  <c r="N16" i="4"/>
  <c r="N15" i="4"/>
  <c r="N14" i="4"/>
  <c r="N13" i="4"/>
  <c r="N12" i="4"/>
  <c r="N11" i="4"/>
  <c r="M9" i="4"/>
  <c r="L9" i="4"/>
  <c r="K9" i="4"/>
  <c r="J9" i="4"/>
  <c r="I9" i="4"/>
  <c r="H9" i="4"/>
  <c r="G9" i="4"/>
  <c r="F9" i="4"/>
  <c r="E9" i="4"/>
  <c r="D9" i="4"/>
  <c r="C9" i="4"/>
  <c r="B9" i="4"/>
  <c r="B4" i="4"/>
  <c r="G20" i="3"/>
  <c r="E20" i="3"/>
  <c r="D20" i="3"/>
  <c r="C20" i="3"/>
  <c r="G19" i="3"/>
  <c r="E19" i="3"/>
  <c r="G18" i="3"/>
  <c r="E18" i="3"/>
  <c r="G17" i="3"/>
  <c r="E17" i="3"/>
  <c r="G16" i="3"/>
  <c r="E16" i="3"/>
  <c r="G15" i="3"/>
  <c r="E15" i="3"/>
  <c r="G14" i="3"/>
  <c r="E14" i="3"/>
  <c r="G13" i="3"/>
  <c r="E13" i="3"/>
  <c r="G12" i="3"/>
  <c r="E12" i="3"/>
  <c r="G11" i="3"/>
  <c r="E11" i="3"/>
  <c r="G10" i="3"/>
  <c r="E10" i="3"/>
  <c r="G9" i="3"/>
  <c r="E9" i="3"/>
  <c r="G8" i="3"/>
  <c r="E8" i="3"/>
  <c r="G7" i="3"/>
  <c r="E7" i="3"/>
  <c r="G6" i="3"/>
  <c r="E6" i="3"/>
  <c r="G5" i="3"/>
  <c r="E5" i="3"/>
  <c r="B44" i="2"/>
  <c r="B43" i="2"/>
  <c r="B42" i="2"/>
  <c r="B41" i="2"/>
  <c r="B39" i="2"/>
  <c r="N34" i="2"/>
  <c r="N32" i="2"/>
  <c r="N18" i="2"/>
  <c r="M37" i="2"/>
  <c r="M36" i="2"/>
  <c r="M35" i="2"/>
  <c r="M34" i="2"/>
  <c r="M32" i="2"/>
  <c r="M18" i="2"/>
  <c r="L37" i="2"/>
  <c r="L36" i="2"/>
  <c r="L35" i="2"/>
  <c r="L34" i="2"/>
  <c r="L32" i="2"/>
  <c r="L18" i="2"/>
  <c r="K37" i="2"/>
  <c r="K36" i="2"/>
  <c r="K35" i="2"/>
  <c r="K34" i="2"/>
  <c r="K32" i="2"/>
  <c r="K18" i="2"/>
  <c r="J37" i="2"/>
  <c r="J36" i="2"/>
  <c r="J35" i="2"/>
  <c r="J34" i="2"/>
  <c r="J32" i="2"/>
  <c r="J18" i="2"/>
  <c r="I37" i="2"/>
  <c r="I36" i="2"/>
  <c r="I35" i="2"/>
  <c r="I34" i="2"/>
  <c r="I32" i="2"/>
  <c r="I18" i="2"/>
  <c r="H37" i="2"/>
  <c r="H36" i="2"/>
  <c r="H35" i="2"/>
  <c r="H34" i="2"/>
  <c r="H32" i="2"/>
  <c r="H18" i="2"/>
  <c r="G37" i="2"/>
  <c r="G36" i="2"/>
  <c r="G35" i="2"/>
  <c r="G34" i="2"/>
  <c r="G32" i="2"/>
  <c r="G18" i="2"/>
  <c r="F37" i="2"/>
  <c r="F36" i="2"/>
  <c r="F35" i="2"/>
  <c r="F34" i="2"/>
  <c r="F32" i="2"/>
  <c r="F18" i="2"/>
  <c r="E37" i="2"/>
  <c r="E36" i="2"/>
  <c r="E35" i="2"/>
  <c r="E34" i="2"/>
  <c r="E32" i="2"/>
  <c r="E18" i="2"/>
  <c r="D37" i="2"/>
  <c r="D36" i="2"/>
  <c r="D35" i="2"/>
  <c r="D34" i="2"/>
  <c r="D32" i="2"/>
  <c r="D18" i="2"/>
  <c r="C37" i="2"/>
  <c r="C36" i="2"/>
  <c r="C35" i="2"/>
  <c r="C34" i="2"/>
  <c r="C32" i="2"/>
  <c r="C18" i="2"/>
  <c r="B37" i="2"/>
  <c r="B36" i="2"/>
  <c r="B35" i="2"/>
  <c r="B34" i="2"/>
  <c r="B32" i="2"/>
  <c r="B18" i="2"/>
  <c r="N31" i="2"/>
  <c r="N30" i="2"/>
  <c r="N29" i="2"/>
  <c r="N28" i="2"/>
  <c r="N27" i="2"/>
  <c r="N26" i="2"/>
  <c r="N25" i="2"/>
  <c r="N24" i="2"/>
  <c r="N23" i="2"/>
  <c r="N22" i="2"/>
  <c r="N21" i="2"/>
  <c r="N20" i="2"/>
  <c r="N17" i="2"/>
  <c r="N16" i="2"/>
  <c r="N15" i="2"/>
  <c r="N14" i="2"/>
  <c r="N13" i="2"/>
  <c r="N12" i="2"/>
  <c r="N11" i="2"/>
  <c r="B4" i="2"/>
  <c r="B9" i="2" s="1"/>
  <c r="C9" i="2" s="1"/>
  <c r="D9" i="2" s="1"/>
  <c r="E9" i="2" s="1"/>
  <c r="F9" i="2" s="1"/>
  <c r="G9" i="2" s="1"/>
  <c r="H9" i="2" s="1"/>
  <c r="I9" i="2" s="1"/>
  <c r="J9" i="2" s="1"/>
  <c r="K9" i="2" s="1"/>
  <c r="L9" i="2" s="1"/>
  <c r="M9" i="2" s="1"/>
  <c r="B40" i="2" l="1"/>
</calcChain>
</file>

<file path=xl/sharedStrings.xml><?xml version="1.0" encoding="utf-8"?>
<sst xmlns="http://schemas.openxmlformats.org/spreadsheetml/2006/main" count="147" uniqueCount="92">
  <si>
    <t>Plan de trésorerie d'association sur 12 mois : mode d'emploi</t>
  </si>
  <si>
    <t>À quoi sert ce modèle</t>
  </si>
  <si>
    <t>Il montre, mois par mois, l'argent qui entre sur le compte de l'association, celui qui en sort, et le solde qu'il vous restera.</t>
  </si>
  <si>
    <t>Douze mois couvrent un exercice ou une saison : assez pour voir venir le creux qui précède, par exemple, le versement d'une subvention.</t>
  </si>
  <si>
    <t>Comment le remplir</t>
  </si>
  <si>
    <t>1. Ouvrez l'onglet « Mon plan ».</t>
  </si>
  <si>
    <t>2. Remplissez seulement les cellules jaunes : le premier mois, le solde de la banque, votre seuil d'alerte, puis les encaissements et les décaissements prévus.</t>
  </si>
  <si>
    <t>3. Inscrivez chaque montant dans le mois où l'argent bouge réellement sur le compte : une subvention votée en mars mais versée en juin va en juin.</t>
  </si>
  <si>
    <t>4. Saisissez les montants tels qu'ils passeront sur le compte. Si l'association a plusieurs comptes, additionnez leurs soldes au départ.</t>
  </si>
  <si>
    <t>5. Ne modifiez pas les cellules grises : ce sont des formules.</t>
  </si>
  <si>
    <t>6. Chaque mois, mettez le plan à jour : nouveau premier mois, solde réel de la banque, prévisions ajustées.</t>
  </si>
  <si>
    <t>7. L'onglet « Mes subventions » suit, pour chaque financeur, le montant accordé, ce qui a déjà été versé et ce qui reste à percevoir.</t>
  </si>
  <si>
    <t>Comment le lire</t>
  </si>
  <si>
    <t>Flux net du mois : les encaissements moins les décaissements.</t>
  </si>
  <si>
    <t>Solde en fin de mois : ce qu'il restera sur le compte. Il s'affiche en rouge quand il passe sous votre seuil d'alerte.</t>
  </si>
  <si>
    <t>Le résumé, sous le tableau, donne le solde le plus bas, le mois où il se produit et la part des subventions dans vos encaissements.</t>
  </si>
  <si>
    <t>Code couleur</t>
  </si>
  <si>
    <t>L'onglet « Exemple »</t>
  </si>
  <si>
    <t>Il montre le modèle rempli pour un petit club sportif fictif, avec un salarié à temps partiel, dont la saison commence en septembre. Aucun de ces montants n'est une référence.</t>
  </si>
  <si>
    <t>À savoir</t>
  </si>
  <si>
    <t>Le budget prévisionnel, voté en début d'exercice, dit ce que l'association prévoit de recevoir et de dépenser sur l'année. Le plan de trésorerie dit quand l'argent arrive et quand il part.</t>
  </si>
  <si>
    <t>Ce modèle est un outil de prévision. Il ne remplace ni la comptabilité de l'association ni l'avis de votre expert-comptable.</t>
  </si>
  <si>
    <t>Modèle gratuit proposé par Tarmou.fr : https://tarmou.fr/logiciel-tresorerie-association</t>
  </si>
  <si>
    <t>Version d'octobre 2026.</t>
  </si>
  <si>
    <t>Cellule à remplir (montants en bleu)</t>
  </si>
  <si>
    <t>Formule : ne pas modifier</t>
  </si>
  <si>
    <t>Solde sous le seuil d'alerte</t>
  </si>
  <si>
    <t>Plan de trésorerie de l'association sur 12 mois</t>
  </si>
  <si>
    <t>Modèle gratuit Tarmou.fr · tarmou.fr/logiciel-tresorerie-association · Remplissez seulement les cellules jaunes.</t>
  </si>
  <si>
    <t>Premier mois du plan</t>
  </si>
  <si>
    <t>Solde de banque au départ (€)</t>
  </si>
  <si>
    <t>Seuil d'alerte (€)</t>
  </si>
  <si>
    <t>Par défaut : le mois en cours. Tapez le 1er jour d'un autre mois si besoin, par exemple le début de votre exercice.</t>
  </si>
  <si>
    <t>Le solde de fin de mois s'affiche en rouge quand il passe sous ce montant.</t>
  </si>
  <si>
    <t>Mois</t>
  </si>
  <si>
    <t>Mois et année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</si>
  <si>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</si>
  <si>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</si>
  <si>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</si>
  <si>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</si>
  <si>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</si>
  <si>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</si>
  <si>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</si>
  <si>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</si>
  <si>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</si>
  <si>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</si>
  <si>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</si>
  <si>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</si>
  <si>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Total</t>
  </si>
  <si>
    <t>ENCAISSEMENTS (€) : ce qui entre sur le compte</t>
  </si>
  <si>
    <t>Cotisations des adhérents</t>
  </si>
  <si>
    <t>Subventions (État, collectivités, autres financeurs)</t>
  </si>
  <si>
    <t>Dons et mécénat</t>
  </si>
  <si>
    <t>Ventes, buvette, billetterie, manifestations</t>
  </si>
  <si>
    <t>Participations des usagers et prestations</t>
  </si>
  <si>
    <t>Autres encaissements (remboursements, intérêts)</t>
  </si>
  <si>
    <t>Autre (à préciser)</t>
  </si>
  <si>
    <t>Total des encaissements</t>
  </si>
  <si>
    <t>DÉCAISSEMENTS (€) : ce qui sort du compte</t>
  </si>
  <si>
    <t>Salaires nets</t>
  </si>
  <si>
    <t>Cotisations sociales (Urssaf, retraite, prévoyance)</t>
  </si>
  <si>
    <t>Achats et fournitures</t>
  </si>
  <si>
    <t>Locations et charges (salle, local)</t>
  </si>
  <si>
    <t>Assurances</t>
  </si>
  <si>
    <t>Frais de déplacement remboursés aux bénévoles</t>
  </si>
  <si>
    <t>Prestataires et intervenants</t>
  </si>
  <si>
    <t>Frais bancaires, abonnements et logiciels</t>
  </si>
  <si>
    <t>Remboursement d'emprunt</t>
  </si>
  <si>
    <t>Reversements (fédération, licences)</t>
  </si>
  <si>
    <t>Autres décaissements</t>
  </si>
  <si>
    <t>Total des décaissements</t>
  </si>
  <si>
    <t>Flux net du mois (encaissements moins décaissements)</t>
  </si>
  <si>
    <t>Solde en début de mois</t>
  </si>
  <si>
    <t>Solde en fin de mois</t>
  </si>
  <si>
    <t>Alerte</t>
  </si>
  <si>
    <t>Solde le plus bas sur les 12 mois (€)</t>
  </si>
  <si>
    <t>Mois du solde le plus bas</t>
  </si>
  <si>
    <t>Nombre de mois sous le seuil d'alerte</t>
  </si>
  <si>
    <t>Solde à la fin du mois 12 (€)</t>
  </si>
  <si>
    <t>Total encaissé moins total décaissé (€)</t>
  </si>
  <si>
    <t>Part des subventions dans les encaissements</t>
  </si>
  <si>
    <t>Suivi des subventions</t>
  </si>
  <si>
    <t>Une ligne par subvention accordée. Reportez ensuite chaque versement attendu dans le mois prévu de l'onglet « Mon plan ».</t>
  </si>
  <si>
    <t>Financeur</t>
  </si>
  <si>
    <t>Objet ou projet</t>
  </si>
  <si>
    <t>Montant accordé (€)</t>
  </si>
  <si>
    <t>Déjà versé (€)</t>
  </si>
  <si>
    <t>Reste à percevoir (€)</t>
  </si>
  <si>
    <t>Versement attendu le</t>
  </si>
  <si>
    <t>Taux d'encaissement</t>
  </si>
  <si>
    <t>Le taux d'encaissement montre la part déjà reçue de ce qui a été accordé. Une subvention votée n'est pas encore sur le compte : c'est la date de versement qui compte pour la trésorerie.</t>
  </si>
  <si>
    <t>Plan de trésorerie de l'association sur 12 mois : exemple fictif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</si>
</sst>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€&quot;;[Red]\-#,##0&quot; €&quot;;&quot;-&quot;"/>
    <numFmt numFmtId="165" formatCode="mm/yyyy"/>
    <numFmt numFmtId="166" formatCode="mm/yy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rgb="FF0000FF"/>
      <name val="Arial"/>
      <family val="2"/>
    </font>
    <font>
      <sz val="10"/>
      <color rgb="FFB71C1C"/>
      <name val="Arial"/>
      <family val="2"/>
    </font>
    <font>
      <u/>
      <sz val="11"/>
      <color theme="10"/>
      <name val="Calibri"/>
      <family val="2"/>
      <scheme val="minor"/>
    </font>
    <font>
      <sz val="10"/>
      <color rgb="FF666666"/>
      <name val="Arial"/>
      <family val="2"/>
    </font>
    <font>
      <sz val="9"/>
      <color rgb="FF666666"/>
      <name val="Arial"/>
      <family val="2"/>
    </font>
    <font>
      <b/>
      <sz val="10"/>
      <color rgb="FFFFFFFF"/>
      <name val="Arial"/>
      <family val="2"/>
    </font>
    <font>
      <b/>
      <sz val="8"/>
      <color rgb="FFB71C1C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9C4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CDD2"/>
        <bgColor indexed="64"/>
      </patternFill>
    </fill>
    <fill>
      <patternFill patternType="solid">
        <fgColor rgb="FF02093A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6" fillId="4" borderId="0" xfId="0" applyFont="1" applyFill="1" applyAlignment="1">
      <alignment wrapText="1"/>
    </xf>
    <xf numFmtId="0" fontId="7" fillId="0" borderId="0" xfId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  <xf numFmtId="165" fontId="5" fillId="2" borderId="0" xfId="0" applyNumberFormat="1" applyFont="1" applyFill="1"/>
    <xf numFmtId="164" fontId="5" fillId="2" borderId="0" xfId="0" applyNumberFormat="1" applyFont="1" applyFill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/>
    <xf numFmtId="166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0" fillId="5" borderId="1" xfId="0" applyFont="1" applyFill="1" applyBorder="1"/>
    <xf numFmtId="0" fontId="1" fillId="0" borderId="1" xfId="0" applyFont="1" applyBorder="1"/>
    <xf numFmtId="164" fontId="5" fillId="2" borderId="1" xfId="0" applyNumberFormat="1" applyFont="1" applyFill="1" applyBorder="1"/>
    <xf numFmtId="164" fontId="1" fillId="3" borderId="1" xfId="0" applyNumberFormat="1" applyFont="1" applyFill="1" applyBorder="1"/>
    <xf numFmtId="164" fontId="3" fillId="3" borderId="1" xfId="0" applyNumberFormat="1" applyFont="1" applyFill="1" applyBorder="1"/>
    <xf numFmtId="164" fontId="10" fillId="5" borderId="1" xfId="0" applyNumberFormat="1" applyFont="1" applyFill="1" applyBorder="1"/>
    <xf numFmtId="164" fontId="1" fillId="0" borderId="1" xfId="0" applyNumberFormat="1" applyFont="1" applyBorder="1"/>
    <xf numFmtId="0" fontId="11" fillId="0" borderId="1" xfId="0" applyFont="1" applyBorder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1" fontId="1" fillId="3" borderId="1" xfId="0" applyNumberFormat="1" applyFont="1" applyFill="1" applyBorder="1" applyAlignment="1">
      <alignment horizontal="right"/>
    </xf>
    <xf numFmtId="9" fontId="1" fillId="3" borderId="1" xfId="0" applyNumberFormat="1" applyFont="1" applyFill="1" applyBorder="1" applyAlignment="1">
      <alignment horizontal="right"/>
    </xf>
    <xf numFmtId="0" fontId="10" fillId="5" borderId="1" xfId="0" applyFont="1" applyFill="1" applyBorder="1" applyAlignment="1">
      <alignment wrapText="1"/>
    </xf>
    <xf numFmtId="0" fontId="5" fillId="2" borderId="1" xfId="0" applyFont="1" applyFill="1" applyBorder="1"/>
    <xf numFmtId="14" fontId="5" fillId="2" borderId="1" xfId="0" applyNumberFormat="1" applyFont="1" applyFill="1" applyBorder="1"/>
    <xf numFmtId="9" fontId="1" fillId="3" borderId="1" xfId="0" applyNumberFormat="1" applyFont="1" applyFill="1" applyBorder="1"/>
    <xf numFmtId="9" fontId="3" fillId="3" borderId="1" xfId="0" applyNumberFormat="1" applyFont="1" applyFill="1" applyBorder="1"/>
  </cellXfs>
  <cellStyles count="2">
    <cellStyle name="Lien hypertexte" xfId="1" builtinId="8"/>
    <cellStyle name="Normal" xfId="0" builtinId="0"/>
  </cellStyles>
  <dxfs count="2">
    <dxf>
      <font>
        <color rgb="FFB71C1C"/>
      </font>
      <fill>
        <patternFill>
          <bgColor rgb="FFFFCDD2"/>
        </patternFill>
      </fill>
    </dxf>
    <dxf>
      <font>
        <color rgb="FFB71C1C"/>
      </font>
      <fill>
        <patternFill>
          <bgColor rgb="FFFFCDD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armou.fr/logiciel-tresorerie-associ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FA3A1-E719-4A61-BB52-AA4D59B7DEF1}">
  <dimension ref="A1:A34"/>
  <sheetViews>
    <sheetView showGridLines="0" tabSelected="1" workbookViewId="0"/>
  </sheetViews>
  <sheetFormatPr baseColWidth="10" defaultRowHeight="12.75" x14ac:dyDescent="0.2"/>
  <cols>
    <col min="1" max="1" width="150.7109375" style="1" customWidth="1"/>
    <col min="2" max="16384" width="11.42578125" style="1"/>
  </cols>
  <sheetData>
    <row r="1" spans="1:1" ht="18" x14ac:dyDescent="0.25">
      <c r="A1" s="3" t="s">
        <v>0</v>
      </c>
    </row>
    <row r="2" spans="1:1" x14ac:dyDescent="0.2">
      <c r="A2" s="4"/>
    </row>
    <row r="3" spans="1:1" ht="15" x14ac:dyDescent="0.25">
      <c r="A3" s="5" t="s">
        <v>1</v>
      </c>
    </row>
    <row r="4" spans="1:1" x14ac:dyDescent="0.2">
      <c r="A4" s="4" t="s">
        <v>2</v>
      </c>
    </row>
    <row r="5" spans="1:1" x14ac:dyDescent="0.2">
      <c r="A5" s="4" t="s">
        <v>3</v>
      </c>
    </row>
    <row r="6" spans="1:1" x14ac:dyDescent="0.2">
      <c r="A6" s="4"/>
    </row>
    <row r="7" spans="1:1" ht="15" x14ac:dyDescent="0.25">
      <c r="A7" s="5" t="s">
        <v>4</v>
      </c>
    </row>
    <row r="8" spans="1:1" x14ac:dyDescent="0.2">
      <c r="A8" s="4" t="s">
        <v>5</v>
      </c>
    </row>
    <row r="9" spans="1:1" x14ac:dyDescent="0.2">
      <c r="A9" s="4" t="s">
        <v>6</v>
      </c>
    </row>
    <row r="10" spans="1:1" x14ac:dyDescent="0.2">
      <c r="A10" s="4" t="s">
        <v>7</v>
      </c>
    </row>
    <row r="11" spans="1:1" x14ac:dyDescent="0.2">
      <c r="A11" s="4" t="s">
        <v>8</v>
      </c>
    </row>
    <row r="12" spans="1:1" x14ac:dyDescent="0.2">
      <c r="A12" s="4" t="s">
        <v>9</v>
      </c>
    </row>
    <row r="13" spans="1:1" x14ac:dyDescent="0.2">
      <c r="A13" s="4" t="s">
        <v>10</v>
      </c>
    </row>
    <row r="14" spans="1:1" x14ac:dyDescent="0.2">
      <c r="A14" s="4" t="s">
        <v>11</v>
      </c>
    </row>
    <row r="15" spans="1:1" x14ac:dyDescent="0.2">
      <c r="A15" s="4"/>
    </row>
    <row r="16" spans="1:1" ht="15" x14ac:dyDescent="0.25">
      <c r="A16" s="5" t="s">
        <v>12</v>
      </c>
    </row>
    <row r="17" spans="1:1" x14ac:dyDescent="0.2">
      <c r="A17" s="4" t="s">
        <v>13</v>
      </c>
    </row>
    <row r="18" spans="1:1" x14ac:dyDescent="0.2">
      <c r="A18" s="4" t="s">
        <v>14</v>
      </c>
    </row>
    <row r="19" spans="1:1" x14ac:dyDescent="0.2">
      <c r="A19" s="4" t="s">
        <v>15</v>
      </c>
    </row>
    <row r="20" spans="1:1" x14ac:dyDescent="0.2">
      <c r="A20" s="4"/>
    </row>
    <row r="21" spans="1:1" ht="15" x14ac:dyDescent="0.25">
      <c r="A21" s="5" t="s">
        <v>16</v>
      </c>
    </row>
    <row r="22" spans="1:1" x14ac:dyDescent="0.2">
      <c r="A22" s="6" t="s">
        <v>24</v>
      </c>
    </row>
    <row r="23" spans="1:1" x14ac:dyDescent="0.2">
      <c r="A23" s="7" t="s">
        <v>25</v>
      </c>
    </row>
    <row r="24" spans="1:1" x14ac:dyDescent="0.2">
      <c r="A24" s="8" t="s">
        <v>26</v>
      </c>
    </row>
    <row r="25" spans="1:1" x14ac:dyDescent="0.2">
      <c r="A25" s="4"/>
    </row>
    <row r="26" spans="1:1" ht="15" x14ac:dyDescent="0.25">
      <c r="A26" s="5" t="s">
        <v>17</v>
      </c>
    </row>
    <row r="27" spans="1:1" x14ac:dyDescent="0.2">
      <c r="A27" s="4" t="s">
        <v>18</v>
      </c>
    </row>
    <row r="28" spans="1:1" x14ac:dyDescent="0.2">
      <c r="A28" s="4"/>
    </row>
    <row r="29" spans="1:1" ht="15" x14ac:dyDescent="0.25">
      <c r="A29" s="5" t="s">
        <v>19</v>
      </c>
    </row>
    <row r="30" spans="1:1" ht="25.5" x14ac:dyDescent="0.2">
      <c r="A30" s="4" t="s">
        <v>20</v>
      </c>
    </row>
    <row r="31" spans="1:1" x14ac:dyDescent="0.2">
      <c r="A31" s="4" t="s">
        <v>21</v>
      </c>
    </row>
    <row r="32" spans="1:1" x14ac:dyDescent="0.2">
      <c r="A32" s="4"/>
    </row>
    <row r="33" spans="1:1" ht="15" x14ac:dyDescent="0.25">
      <c r="A33" s="9" t="s">
        <v>22</v>
      </c>
    </row>
    <row r="34" spans="1:1" x14ac:dyDescent="0.2">
      <c r="A34" s="10" t="s">
        <v>23</v>
      </c>
    </row>
  </sheetData>
  <hyperlinks>
    <hyperlink ref="A33" r:id="rId1" display="https://tarmou.fr/logiciel-tresorerie-association" xr:uid="{6DB69140-F9B0-4F97-9F82-20545DF7A83E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26CD1-2F9E-4FAB-A397-90BCD05B742A}">
  <dimension ref="A1:N44"/>
  <sheetViews>
    <sheetView showGridLines="0" workbookViewId="0">
      <pane xSplit="1" ySplit="9" topLeftCell="B10" activePane="bottomRight" state="frozenSplit"/>
      <selection pane="topRight" activeCell="B1" sqref="B1"/>
      <selection pane="bottomLeft" activeCell="A10" sqref="A10"/>
      <selection pane="bottomRight" activeCell="B5" sqref="B5"/>
    </sheetView>
  </sheetViews>
  <sheetFormatPr baseColWidth="10" defaultRowHeight="12.75" x14ac:dyDescent="0.2"/>
  <cols>
    <col min="1" max="1" width="52.7109375" style="1" customWidth="1"/>
    <col min="2" max="13" width="12.28515625" style="1" customWidth="1"/>
    <col min="14" max="14" width="13.7109375" style="1" customWidth="1"/>
    <col min="15" max="16384" width="11.42578125" style="1"/>
  </cols>
  <sheetData>
    <row r="1" spans="1:14" ht="18" x14ac:dyDescent="0.25">
      <c r="A1" s="2" t="s">
        <v>27</v>
      </c>
    </row>
    <row r="2" spans="1:14" x14ac:dyDescent="0.2">
      <c r="A2" s="11" t="s">
        <v>28</v>
      </c>
    </row>
    <row r="4" spans="1:14" x14ac:dyDescent="0.2">
      <c r="A4" s="1" t="s">
        <v>29</v>
      </c>
      <c r="B4" s="12">
        <f ca="1">DATE(YEAR(TODAY()),MONTH(TODAY()),1)</f>
        <v>46296</v>
      </c>
      <c r="C4" s="11" t="s">
        <v>32</v>
      </c>
    </row>
    <row r="5" spans="1:14" x14ac:dyDescent="0.2">
      <c r="A5" s="1" t="s">
        <v>30</v>
      </c>
      <c r="B5" s="13"/>
      <c r="C5" s="11"/>
    </row>
    <row r="6" spans="1:14" x14ac:dyDescent="0.2">
      <c r="A6" s="1" t="s">
        <v>31</v>
      </c>
      <c r="B6" s="13"/>
      <c r="C6" s="11" t="s">
        <v>33</v>
      </c>
    </row>
    <row r="8" spans="1:14" x14ac:dyDescent="0.2">
      <c r="A8" s="14" t="s">
        <v>34</v>
      </c>
      <c r="B8" s="15" t="s">
        <v>36</v>
      </c>
      <c r="C8" s="15" t="s">
        <v>37</v>
      </c>
      <c r="D8" s="15" t="s">
        <v>38</v>
      </c>
      <c r="E8" s="15" t="s">
        <v>39</v>
      </c>
      <c r="F8" s="15" t="s">
        <v>40</v>
      </c>
      <c r="G8" s="15" t="s">
        <v>41</v>
      </c>
      <c r="H8" s="15" t="s">
        <v>42</v>
      </c>
      <c r="I8" s="15" t="s">
        <v>43</v>
      </c>
      <c r="J8" s="15" t="s">
        <v>44</v>
      </c>
      <c r="K8" s="15" t="s">
        <v>45</v>
      </c>
      <c r="L8" s="15" t="s">
        <v>46</v>
      </c>
      <c r="M8" s="15" t="s">
        <v>47</v>
      </c>
      <c r="N8" s="15" t="s">
        <v>48</v>
      </c>
    </row>
    <row r="9" spans="1:14" x14ac:dyDescent="0.2">
      <c r="A9" s="16" t="s">
        <v>35</v>
      </c>
      <c r="B9" s="17">
        <f ca="1">$B$4</f>
        <v>46296</v>
      </c>
      <c r="C9" s="17">
        <f ca="1">DATE(YEAR(B9),MONTH(B9)+1,1)</f>
        <v>46327</v>
      </c>
      <c r="D9" s="17">
        <f ca="1">DATE(YEAR(C9),MONTH(C9)+1,1)</f>
        <v>46357</v>
      </c>
      <c r="E9" s="17">
        <f ca="1">DATE(YEAR(D9),MONTH(D9)+1,1)</f>
        <v>46388</v>
      </c>
      <c r="F9" s="17">
        <f ca="1">DATE(YEAR(E9),MONTH(E9)+1,1)</f>
        <v>46419</v>
      </c>
      <c r="G9" s="17">
        <f ca="1">DATE(YEAR(F9),MONTH(F9)+1,1)</f>
        <v>46447</v>
      </c>
      <c r="H9" s="17">
        <f ca="1">DATE(YEAR(G9),MONTH(G9)+1,1)</f>
        <v>46478</v>
      </c>
      <c r="I9" s="17">
        <f ca="1">DATE(YEAR(H9),MONTH(H9)+1,1)</f>
        <v>46508</v>
      </c>
      <c r="J9" s="17">
        <f ca="1">DATE(YEAR(I9),MONTH(I9)+1,1)</f>
        <v>46539</v>
      </c>
      <c r="K9" s="17">
        <f ca="1">DATE(YEAR(J9),MONTH(J9)+1,1)</f>
        <v>46569</v>
      </c>
      <c r="L9" s="17">
        <f ca="1">DATE(YEAR(K9),MONTH(K9)+1,1)</f>
        <v>46600</v>
      </c>
      <c r="M9" s="17">
        <f ca="1">DATE(YEAR(L9),MONTH(L9)+1,1)</f>
        <v>46631</v>
      </c>
      <c r="N9" s="18"/>
    </row>
    <row r="10" spans="1:14" x14ac:dyDescent="0.2">
      <c r="A10" s="19" t="s">
        <v>49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x14ac:dyDescent="0.2">
      <c r="A11" s="20" t="s">
        <v>50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2">
        <f>SUM(B11:M11)</f>
        <v>0</v>
      </c>
    </row>
    <row r="12" spans="1:14" x14ac:dyDescent="0.2">
      <c r="A12" s="20" t="s">
        <v>51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>
        <f>SUM(B12:M12)</f>
        <v>0</v>
      </c>
    </row>
    <row r="13" spans="1:14" x14ac:dyDescent="0.2">
      <c r="A13" s="20" t="s">
        <v>52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2">
        <f>SUM(B13:M13)</f>
        <v>0</v>
      </c>
    </row>
    <row r="14" spans="1:14" x14ac:dyDescent="0.2">
      <c r="A14" s="20" t="s">
        <v>53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2">
        <f>SUM(B14:M14)</f>
        <v>0</v>
      </c>
    </row>
    <row r="15" spans="1:14" x14ac:dyDescent="0.2">
      <c r="A15" s="20" t="s">
        <v>54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>
        <f>SUM(B15:M15)</f>
        <v>0</v>
      </c>
    </row>
    <row r="16" spans="1:14" x14ac:dyDescent="0.2">
      <c r="A16" s="20" t="s">
        <v>55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2">
        <f>SUM(B16:M16)</f>
        <v>0</v>
      </c>
    </row>
    <row r="17" spans="1:14" x14ac:dyDescent="0.2">
      <c r="A17" s="20" t="s">
        <v>56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2">
        <f>SUM(B17:M17)</f>
        <v>0</v>
      </c>
    </row>
    <row r="18" spans="1:14" x14ac:dyDescent="0.2">
      <c r="A18" s="14" t="s">
        <v>57</v>
      </c>
      <c r="B18" s="23">
        <f>SUM(B11:B17)</f>
        <v>0</v>
      </c>
      <c r="C18" s="23">
        <f>SUM(C11:C17)</f>
        <v>0</v>
      </c>
      <c r="D18" s="23">
        <f>SUM(D11:D17)</f>
        <v>0</v>
      </c>
      <c r="E18" s="23">
        <f>SUM(E11:E17)</f>
        <v>0</v>
      </c>
      <c r="F18" s="23">
        <f>SUM(F11:F17)</f>
        <v>0</v>
      </c>
      <c r="G18" s="23">
        <f>SUM(G11:G17)</f>
        <v>0</v>
      </c>
      <c r="H18" s="23">
        <f>SUM(H11:H17)</f>
        <v>0</v>
      </c>
      <c r="I18" s="23">
        <f>SUM(I11:I17)</f>
        <v>0</v>
      </c>
      <c r="J18" s="23">
        <f>SUM(J11:J17)</f>
        <v>0</v>
      </c>
      <c r="K18" s="23">
        <f>SUM(K11:K17)</f>
        <v>0</v>
      </c>
      <c r="L18" s="23">
        <f>SUM(L11:L17)</f>
        <v>0</v>
      </c>
      <c r="M18" s="23">
        <f>SUM(M11:M17)</f>
        <v>0</v>
      </c>
      <c r="N18" s="23">
        <f>SUM(B18:M18)</f>
        <v>0</v>
      </c>
    </row>
    <row r="19" spans="1:14" x14ac:dyDescent="0.2">
      <c r="A19" s="19" t="s">
        <v>58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x14ac:dyDescent="0.2">
      <c r="A20" s="20" t="s">
        <v>59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2">
        <f>SUM(B20:M20)</f>
        <v>0</v>
      </c>
    </row>
    <row r="21" spans="1:14" x14ac:dyDescent="0.2">
      <c r="A21" s="20" t="s">
        <v>60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2">
        <f>SUM(B21:M21)</f>
        <v>0</v>
      </c>
    </row>
    <row r="22" spans="1:14" x14ac:dyDescent="0.2">
      <c r="A22" s="20" t="s">
        <v>61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2">
        <f>SUM(B22:M22)</f>
        <v>0</v>
      </c>
    </row>
    <row r="23" spans="1:14" x14ac:dyDescent="0.2">
      <c r="A23" s="20" t="s">
        <v>62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2">
        <f>SUM(B23:M23)</f>
        <v>0</v>
      </c>
    </row>
    <row r="24" spans="1:14" x14ac:dyDescent="0.2">
      <c r="A24" s="20" t="s">
        <v>63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>
        <f>SUM(B24:M24)</f>
        <v>0</v>
      </c>
    </row>
    <row r="25" spans="1:14" x14ac:dyDescent="0.2">
      <c r="A25" s="20" t="s">
        <v>64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2">
        <f>SUM(B25:M25)</f>
        <v>0</v>
      </c>
    </row>
    <row r="26" spans="1:14" x14ac:dyDescent="0.2">
      <c r="A26" s="20" t="s">
        <v>65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2">
        <f>SUM(B26:M26)</f>
        <v>0</v>
      </c>
    </row>
    <row r="27" spans="1:14" x14ac:dyDescent="0.2">
      <c r="A27" s="20" t="s">
        <v>66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2">
        <f>SUM(B27:M27)</f>
        <v>0</v>
      </c>
    </row>
    <row r="28" spans="1:14" x14ac:dyDescent="0.2">
      <c r="A28" s="20" t="s">
        <v>67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2">
        <f>SUM(B28:M28)</f>
        <v>0</v>
      </c>
    </row>
    <row r="29" spans="1:14" x14ac:dyDescent="0.2">
      <c r="A29" s="20" t="s">
        <v>68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2">
        <f>SUM(B29:M29)</f>
        <v>0</v>
      </c>
    </row>
    <row r="30" spans="1:14" x14ac:dyDescent="0.2">
      <c r="A30" s="20" t="s">
        <v>69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2">
        <f>SUM(B30:M30)</f>
        <v>0</v>
      </c>
    </row>
    <row r="31" spans="1:14" x14ac:dyDescent="0.2">
      <c r="A31" s="20" t="s">
        <v>56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2">
        <f>SUM(B31:M31)</f>
        <v>0</v>
      </c>
    </row>
    <row r="32" spans="1:14" x14ac:dyDescent="0.2">
      <c r="A32" s="14" t="s">
        <v>70</v>
      </c>
      <c r="B32" s="23">
        <f>SUM(B20:B31)</f>
        <v>0</v>
      </c>
      <c r="C32" s="23">
        <f>SUM(C20:C31)</f>
        <v>0</v>
      </c>
      <c r="D32" s="23">
        <f>SUM(D20:D31)</f>
        <v>0</v>
      </c>
      <c r="E32" s="23">
        <f>SUM(E20:E31)</f>
        <v>0</v>
      </c>
      <c r="F32" s="23">
        <f>SUM(F20:F31)</f>
        <v>0</v>
      </c>
      <c r="G32" s="23">
        <f>SUM(G20:G31)</f>
        <v>0</v>
      </c>
      <c r="H32" s="23">
        <f>SUM(H20:H31)</f>
        <v>0</v>
      </c>
      <c r="I32" s="23">
        <f>SUM(I20:I31)</f>
        <v>0</v>
      </c>
      <c r="J32" s="23">
        <f>SUM(J20:J31)</f>
        <v>0</v>
      </c>
      <c r="K32" s="23">
        <f>SUM(K20:K31)</f>
        <v>0</v>
      </c>
      <c r="L32" s="23">
        <f>SUM(L20:L31)</f>
        <v>0</v>
      </c>
      <c r="M32" s="23">
        <f>SUM(M20:M31)</f>
        <v>0</v>
      </c>
      <c r="N32" s="23">
        <f>SUM(B32:M32)</f>
        <v>0</v>
      </c>
    </row>
    <row r="33" spans="1:14" x14ac:dyDescent="0.2">
      <c r="A33" s="20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</row>
    <row r="34" spans="1:14" x14ac:dyDescent="0.2">
      <c r="A34" s="16" t="s">
        <v>71</v>
      </c>
      <c r="B34" s="22">
        <f>B18-B32</f>
        <v>0</v>
      </c>
      <c r="C34" s="22">
        <f>C18-C32</f>
        <v>0</v>
      </c>
      <c r="D34" s="22">
        <f>D18-D32</f>
        <v>0</v>
      </c>
      <c r="E34" s="22">
        <f>E18-E32</f>
        <v>0</v>
      </c>
      <c r="F34" s="22">
        <f>F18-F32</f>
        <v>0</v>
      </c>
      <c r="G34" s="22">
        <f>G18-G32</f>
        <v>0</v>
      </c>
      <c r="H34" s="22">
        <f>H18-H32</f>
        <v>0</v>
      </c>
      <c r="I34" s="22">
        <f>I18-I32</f>
        <v>0</v>
      </c>
      <c r="J34" s="22">
        <f>J18-J32</f>
        <v>0</v>
      </c>
      <c r="K34" s="22">
        <f>K18-K32</f>
        <v>0</v>
      </c>
      <c r="L34" s="22">
        <f>L18-L32</f>
        <v>0</v>
      </c>
      <c r="M34" s="22">
        <f>M18-M32</f>
        <v>0</v>
      </c>
      <c r="N34" s="22">
        <f>SUM(B34:M34)</f>
        <v>0</v>
      </c>
    </row>
    <row r="35" spans="1:14" x14ac:dyDescent="0.2">
      <c r="A35" s="16" t="s">
        <v>72</v>
      </c>
      <c r="B35" s="22">
        <f>$B$5</f>
        <v>0</v>
      </c>
      <c r="C35" s="22">
        <f>B36</f>
        <v>0</v>
      </c>
      <c r="D35" s="22">
        <f>C36</f>
        <v>0</v>
      </c>
      <c r="E35" s="22">
        <f>D36</f>
        <v>0</v>
      </c>
      <c r="F35" s="22">
        <f>E36</f>
        <v>0</v>
      </c>
      <c r="G35" s="22">
        <f>F36</f>
        <v>0</v>
      </c>
      <c r="H35" s="22">
        <f>G36</f>
        <v>0</v>
      </c>
      <c r="I35" s="22">
        <f>H36</f>
        <v>0</v>
      </c>
      <c r="J35" s="22">
        <f>I36</f>
        <v>0</v>
      </c>
      <c r="K35" s="22">
        <f>J36</f>
        <v>0</v>
      </c>
      <c r="L35" s="22">
        <f>K36</f>
        <v>0</v>
      </c>
      <c r="M35" s="22">
        <f>L36</f>
        <v>0</v>
      </c>
      <c r="N35" s="22"/>
    </row>
    <row r="36" spans="1:14" x14ac:dyDescent="0.2">
      <c r="A36" s="14" t="s">
        <v>73</v>
      </c>
      <c r="B36" s="23">
        <f>B35+B34</f>
        <v>0</v>
      </c>
      <c r="C36" s="23">
        <f>C35+C34</f>
        <v>0</v>
      </c>
      <c r="D36" s="23">
        <f>D35+D34</f>
        <v>0</v>
      </c>
      <c r="E36" s="23">
        <f>E35+E34</f>
        <v>0</v>
      </c>
      <c r="F36" s="23">
        <f>F35+F34</f>
        <v>0</v>
      </c>
      <c r="G36" s="23">
        <f>G35+G34</f>
        <v>0</v>
      </c>
      <c r="H36" s="23">
        <f>H35+H34</f>
        <v>0</v>
      </c>
      <c r="I36" s="23">
        <f>I35+I34</f>
        <v>0</v>
      </c>
      <c r="J36" s="23">
        <f>J35+J34</f>
        <v>0</v>
      </c>
      <c r="K36" s="23">
        <f>K35+K34</f>
        <v>0</v>
      </c>
      <c r="L36" s="23">
        <f>L35+L34</f>
        <v>0</v>
      </c>
      <c r="M36" s="23">
        <f>M35+M34</f>
        <v>0</v>
      </c>
      <c r="N36" s="23"/>
    </row>
    <row r="37" spans="1:14" x14ac:dyDescent="0.2">
      <c r="A37" s="20" t="s">
        <v>74</v>
      </c>
      <c r="B37" s="26" t="str">
        <f>IF(B36&lt;$B$6,"Sous le seuil","")</f>
        <v/>
      </c>
      <c r="C37" s="26" t="str">
        <f>IF(C36&lt;$B$6,"Sous le seuil","")</f>
        <v/>
      </c>
      <c r="D37" s="26" t="str">
        <f>IF(D36&lt;$B$6,"Sous le seuil","")</f>
        <v/>
      </c>
      <c r="E37" s="26" t="str">
        <f>IF(E36&lt;$B$6,"Sous le seuil","")</f>
        <v/>
      </c>
      <c r="F37" s="26" t="str">
        <f>IF(F36&lt;$B$6,"Sous le seuil","")</f>
        <v/>
      </c>
      <c r="G37" s="26" t="str">
        <f>IF(G36&lt;$B$6,"Sous le seuil","")</f>
        <v/>
      </c>
      <c r="H37" s="26" t="str">
        <f>IF(H36&lt;$B$6,"Sous le seuil","")</f>
        <v/>
      </c>
      <c r="I37" s="26" t="str">
        <f>IF(I36&lt;$B$6,"Sous le seuil","")</f>
        <v/>
      </c>
      <c r="J37" s="26" t="str">
        <f>IF(J36&lt;$B$6,"Sous le seuil","")</f>
        <v/>
      </c>
      <c r="K37" s="26" t="str">
        <f>IF(K36&lt;$B$6,"Sous le seuil","")</f>
        <v/>
      </c>
      <c r="L37" s="26" t="str">
        <f>IF(L36&lt;$B$6,"Sous le seuil","")</f>
        <v/>
      </c>
      <c r="M37" s="26" t="str">
        <f>IF(M36&lt;$B$6,"Sous le seuil","")</f>
        <v/>
      </c>
      <c r="N37" s="20"/>
    </row>
    <row r="39" spans="1:14" x14ac:dyDescent="0.2">
      <c r="A39" s="14" t="s">
        <v>75</v>
      </c>
      <c r="B39" s="27">
        <f>MIN(B36:M36)</f>
        <v>0</v>
      </c>
    </row>
    <row r="40" spans="1:14" x14ac:dyDescent="0.2">
      <c r="A40" s="14" t="s">
        <v>76</v>
      </c>
      <c r="B40" s="28">
        <f ca="1">INDEX(B9:M9,MATCH(B39,B36:M36,0))</f>
        <v>46296</v>
      </c>
    </row>
    <row r="41" spans="1:14" x14ac:dyDescent="0.2">
      <c r="A41" s="14" t="s">
        <v>77</v>
      </c>
      <c r="B41" s="29">
        <f>COUNTIF(B36:M36,"&lt;"&amp;B6)</f>
        <v>0</v>
      </c>
    </row>
    <row r="42" spans="1:14" x14ac:dyDescent="0.2">
      <c r="A42" s="14" t="s">
        <v>78</v>
      </c>
      <c r="B42" s="27">
        <f>M36</f>
        <v>0</v>
      </c>
    </row>
    <row r="43" spans="1:14" x14ac:dyDescent="0.2">
      <c r="A43" s="14" t="s">
        <v>79</v>
      </c>
      <c r="B43" s="27">
        <f>N18-N32</f>
        <v>0</v>
      </c>
    </row>
    <row r="44" spans="1:14" x14ac:dyDescent="0.2">
      <c r="A44" s="14" t="s">
        <v>80</v>
      </c>
      <c r="B44" s="30" t="str">
        <f>IF(N18=0,"",N12/N18)</f>
        <v/>
      </c>
    </row>
  </sheetData>
  <conditionalFormatting sqref="B36:M36">
    <cfRule type="cellIs" dxfId="1" priority="1" stopIfTrue="1" operator="lessThan">
      <formula>$B$6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C68CE-8EF7-47E1-AD43-78A250827D13}">
  <dimension ref="A1:G22"/>
  <sheetViews>
    <sheetView showGridLines="0" workbookViewId="0">
      <pane ySplit="4" topLeftCell="A5" activePane="bottomLeft" state="frozenSplit"/>
      <selection pane="bottomLeft"/>
    </sheetView>
  </sheetViews>
  <sheetFormatPr baseColWidth="10" defaultRowHeight="12.75" x14ac:dyDescent="0.2"/>
  <cols>
    <col min="1" max="1" width="28.7109375" style="1" customWidth="1"/>
    <col min="2" max="2" width="34.7109375" style="1" customWidth="1"/>
    <col min="3" max="3" width="16.7109375" style="1" customWidth="1"/>
    <col min="4" max="4" width="14.7109375" style="1" customWidth="1"/>
    <col min="5" max="6" width="16.7109375" style="1" customWidth="1"/>
    <col min="7" max="7" width="14.7109375" style="1" customWidth="1"/>
    <col min="8" max="16384" width="11.42578125" style="1"/>
  </cols>
  <sheetData>
    <row r="1" spans="1:7" ht="18" x14ac:dyDescent="0.25">
      <c r="A1" s="2" t="s">
        <v>81</v>
      </c>
    </row>
    <row r="2" spans="1:7" x14ac:dyDescent="0.2">
      <c r="A2" s="11" t="s">
        <v>82</v>
      </c>
    </row>
    <row r="4" spans="1:7" ht="27.95" customHeight="1" x14ac:dyDescent="0.2">
      <c r="A4" s="31" t="s">
        <v>83</v>
      </c>
      <c r="B4" s="31" t="s">
        <v>84</v>
      </c>
      <c r="C4" s="31" t="s">
        <v>85</v>
      </c>
      <c r="D4" s="31" t="s">
        <v>86</v>
      </c>
      <c r="E4" s="31" t="s">
        <v>87</v>
      </c>
      <c r="F4" s="31" t="s">
        <v>88</v>
      </c>
      <c r="G4" s="31" t="s">
        <v>89</v>
      </c>
    </row>
    <row r="5" spans="1:7" x14ac:dyDescent="0.2">
      <c r="A5" s="32"/>
      <c r="B5" s="32"/>
      <c r="C5" s="21"/>
      <c r="D5" s="21"/>
      <c r="E5" s="22" t="str">
        <f>IF(C5="","",C5-D5)</f>
        <v/>
      </c>
      <c r="F5" s="33"/>
      <c r="G5" s="34" t="str">
        <f>IF(OR(C5="",C5=0),"",D5/C5)</f>
        <v/>
      </c>
    </row>
    <row r="6" spans="1:7" x14ac:dyDescent="0.2">
      <c r="A6" s="32"/>
      <c r="B6" s="32"/>
      <c r="C6" s="21"/>
      <c r="D6" s="21"/>
      <c r="E6" s="22" t="str">
        <f>IF(C6="","",C6-D6)</f>
        <v/>
      </c>
      <c r="F6" s="33"/>
      <c r="G6" s="34" t="str">
        <f>IF(OR(C6="",C6=0),"",D6/C6)</f>
        <v/>
      </c>
    </row>
    <row r="7" spans="1:7" x14ac:dyDescent="0.2">
      <c r="A7" s="32"/>
      <c r="B7" s="32"/>
      <c r="C7" s="21"/>
      <c r="D7" s="21"/>
      <c r="E7" s="22" t="str">
        <f>IF(C7="","",C7-D7)</f>
        <v/>
      </c>
      <c r="F7" s="33"/>
      <c r="G7" s="34" t="str">
        <f>IF(OR(C7="",C7=0),"",D7/C7)</f>
        <v/>
      </c>
    </row>
    <row r="8" spans="1:7" x14ac:dyDescent="0.2">
      <c r="A8" s="32"/>
      <c r="B8" s="32"/>
      <c r="C8" s="21"/>
      <c r="D8" s="21"/>
      <c r="E8" s="22" t="str">
        <f>IF(C8="","",C8-D8)</f>
        <v/>
      </c>
      <c r="F8" s="33"/>
      <c r="G8" s="34" t="str">
        <f>IF(OR(C8="",C8=0),"",D8/C8)</f>
        <v/>
      </c>
    </row>
    <row r="9" spans="1:7" x14ac:dyDescent="0.2">
      <c r="A9" s="32"/>
      <c r="B9" s="32"/>
      <c r="C9" s="21"/>
      <c r="D9" s="21"/>
      <c r="E9" s="22" t="str">
        <f>IF(C9="","",C9-D9)</f>
        <v/>
      </c>
      <c r="F9" s="33"/>
      <c r="G9" s="34" t="str">
        <f>IF(OR(C9="",C9=0),"",D9/C9)</f>
        <v/>
      </c>
    </row>
    <row r="10" spans="1:7" x14ac:dyDescent="0.2">
      <c r="A10" s="32"/>
      <c r="B10" s="32"/>
      <c r="C10" s="21"/>
      <c r="D10" s="21"/>
      <c r="E10" s="22" t="str">
        <f>IF(C10="","",C10-D10)</f>
        <v/>
      </c>
      <c r="F10" s="33"/>
      <c r="G10" s="34" t="str">
        <f>IF(OR(C10="",C10=0),"",D10/C10)</f>
        <v/>
      </c>
    </row>
    <row r="11" spans="1:7" x14ac:dyDescent="0.2">
      <c r="A11" s="32"/>
      <c r="B11" s="32"/>
      <c r="C11" s="21"/>
      <c r="D11" s="21"/>
      <c r="E11" s="22" t="str">
        <f>IF(C11="","",C11-D11)</f>
        <v/>
      </c>
      <c r="F11" s="33"/>
      <c r="G11" s="34" t="str">
        <f>IF(OR(C11="",C11=0),"",D11/C11)</f>
        <v/>
      </c>
    </row>
    <row r="12" spans="1:7" x14ac:dyDescent="0.2">
      <c r="A12" s="32"/>
      <c r="B12" s="32"/>
      <c r="C12" s="21"/>
      <c r="D12" s="21"/>
      <c r="E12" s="22" t="str">
        <f>IF(C12="","",C12-D12)</f>
        <v/>
      </c>
      <c r="F12" s="33"/>
      <c r="G12" s="34" t="str">
        <f>IF(OR(C12="",C12=0),"",D12/C12)</f>
        <v/>
      </c>
    </row>
    <row r="13" spans="1:7" x14ac:dyDescent="0.2">
      <c r="A13" s="32"/>
      <c r="B13" s="32"/>
      <c r="C13" s="21"/>
      <c r="D13" s="21"/>
      <c r="E13" s="22" t="str">
        <f>IF(C13="","",C13-D13)</f>
        <v/>
      </c>
      <c r="F13" s="33"/>
      <c r="G13" s="34" t="str">
        <f>IF(OR(C13="",C13=0),"",D13/C13)</f>
        <v/>
      </c>
    </row>
    <row r="14" spans="1:7" x14ac:dyDescent="0.2">
      <c r="A14" s="32"/>
      <c r="B14" s="32"/>
      <c r="C14" s="21"/>
      <c r="D14" s="21"/>
      <c r="E14" s="22" t="str">
        <f>IF(C14="","",C14-D14)</f>
        <v/>
      </c>
      <c r="F14" s="33"/>
      <c r="G14" s="34" t="str">
        <f>IF(OR(C14="",C14=0),"",D14/C14)</f>
        <v/>
      </c>
    </row>
    <row r="15" spans="1:7" x14ac:dyDescent="0.2">
      <c r="A15" s="32"/>
      <c r="B15" s="32"/>
      <c r="C15" s="21"/>
      <c r="D15" s="21"/>
      <c r="E15" s="22" t="str">
        <f>IF(C15="","",C15-D15)</f>
        <v/>
      </c>
      <c r="F15" s="33"/>
      <c r="G15" s="34" t="str">
        <f>IF(OR(C15="",C15=0),"",D15/C15)</f>
        <v/>
      </c>
    </row>
    <row r="16" spans="1:7" x14ac:dyDescent="0.2">
      <c r="A16" s="32"/>
      <c r="B16" s="32"/>
      <c r="C16" s="21"/>
      <c r="D16" s="21"/>
      <c r="E16" s="22" t="str">
        <f>IF(C16="","",C16-D16)</f>
        <v/>
      </c>
      <c r="F16" s="33"/>
      <c r="G16" s="34" t="str">
        <f>IF(OR(C16="",C16=0),"",D16/C16)</f>
        <v/>
      </c>
    </row>
    <row r="17" spans="1:7" x14ac:dyDescent="0.2">
      <c r="A17" s="32"/>
      <c r="B17" s="32"/>
      <c r="C17" s="21"/>
      <c r="D17" s="21"/>
      <c r="E17" s="22" t="str">
        <f>IF(C17="","",C17-D17)</f>
        <v/>
      </c>
      <c r="F17" s="33"/>
      <c r="G17" s="34" t="str">
        <f>IF(OR(C17="",C17=0),"",D17/C17)</f>
        <v/>
      </c>
    </row>
    <row r="18" spans="1:7" x14ac:dyDescent="0.2">
      <c r="A18" s="32"/>
      <c r="B18" s="32"/>
      <c r="C18" s="21"/>
      <c r="D18" s="21"/>
      <c r="E18" s="22" t="str">
        <f>IF(C18="","",C18-D18)</f>
        <v/>
      </c>
      <c r="F18" s="33"/>
      <c r="G18" s="34" t="str">
        <f>IF(OR(C18="",C18=0),"",D18/C18)</f>
        <v/>
      </c>
    </row>
    <row r="19" spans="1:7" x14ac:dyDescent="0.2">
      <c r="A19" s="32"/>
      <c r="B19" s="32"/>
      <c r="C19" s="21"/>
      <c r="D19" s="21"/>
      <c r="E19" s="22" t="str">
        <f>IF(C19="","",C19-D19)</f>
        <v/>
      </c>
      <c r="F19" s="33"/>
      <c r="G19" s="34" t="str">
        <f>IF(OR(C19="",C19=0),"",D19/C19)</f>
        <v/>
      </c>
    </row>
    <row r="20" spans="1:7" x14ac:dyDescent="0.2">
      <c r="A20" s="14" t="s">
        <v>48</v>
      </c>
      <c r="B20" s="14"/>
      <c r="C20" s="23">
        <f>SUM(C5:C19)</f>
        <v>0</v>
      </c>
      <c r="D20" s="23">
        <f>SUM(D5:D19)</f>
        <v>0</v>
      </c>
      <c r="E20" s="23">
        <f>SUM(E5:E19)</f>
        <v>0</v>
      </c>
      <c r="F20" s="14"/>
      <c r="G20" s="35" t="str">
        <f>IF(C20=0,"",D20/C20)</f>
        <v/>
      </c>
    </row>
    <row r="22" spans="1:7" x14ac:dyDescent="0.2">
      <c r="A22" s="11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0B422-2C71-4705-8626-E0D4BEB40023}">
  <dimension ref="A1:N44"/>
  <sheetViews>
    <sheetView showGridLines="0" workbookViewId="0">
      <pane xSplit="1" ySplit="9" topLeftCell="B10" activePane="bottomRight" state="frozenSplit"/>
      <selection pane="topRight" activeCell="B1" sqref="B1"/>
      <selection pane="bottomLeft" activeCell="A10" sqref="A10"/>
      <selection pane="bottomRight"/>
    </sheetView>
  </sheetViews>
  <sheetFormatPr baseColWidth="10" defaultRowHeight="12.75" x14ac:dyDescent="0.2"/>
  <cols>
    <col min="1" max="1" width="52.7109375" style="1" customWidth="1"/>
    <col min="2" max="13" width="12.28515625" style="1" customWidth="1"/>
    <col min="14" max="14" width="13.7109375" style="1" customWidth="1"/>
    <col min="15" max="16384" width="11.42578125" style="1"/>
  </cols>
  <sheetData>
    <row r="1" spans="1:14" ht="18" x14ac:dyDescent="0.25">
      <c r="A1" s="2" t="s">
        <v>91</v>
      </c>
    </row>
    <row r="2" spans="1:14" x14ac:dyDescent="0.2">
      <c r="A2" s="11" t="s">
        <v>28</v>
      </c>
    </row>
    <row r="4" spans="1:14" x14ac:dyDescent="0.2">
      <c r="A4" s="1" t="s">
        <v>29</v>
      </c>
      <c r="B4" s="12">
        <f>DATE(2026,9,1)</f>
        <v>46266</v>
      </c>
      <c r="C4" s="11"/>
    </row>
    <row r="5" spans="1:14" x14ac:dyDescent="0.2">
      <c r="A5" s="1" t="s">
        <v>30</v>
      </c>
      <c r="B5" s="13">
        <v>6500</v>
      </c>
      <c r="C5" s="11"/>
    </row>
    <row r="6" spans="1:14" x14ac:dyDescent="0.2">
      <c r="A6" s="1" t="s">
        <v>31</v>
      </c>
      <c r="B6" s="13">
        <v>3000</v>
      </c>
      <c r="C6" s="11" t="s">
        <v>33</v>
      </c>
    </row>
    <row r="8" spans="1:14" x14ac:dyDescent="0.2">
      <c r="A8" s="14" t="s">
        <v>34</v>
      </c>
      <c r="B8" s="15" t="s">
        <v>36</v>
      </c>
      <c r="C8" s="15" t="s">
        <v>37</v>
      </c>
      <c r="D8" s="15" t="s">
        <v>38</v>
      </c>
      <c r="E8" s="15" t="s">
        <v>39</v>
      </c>
      <c r="F8" s="15" t="s">
        <v>40</v>
      </c>
      <c r="G8" s="15" t="s">
        <v>41</v>
      </c>
      <c r="H8" s="15" t="s">
        <v>42</v>
      </c>
      <c r="I8" s="15" t="s">
        <v>43</v>
      </c>
      <c r="J8" s="15" t="s">
        <v>44</v>
      </c>
      <c r="K8" s="15" t="s">
        <v>45</v>
      </c>
      <c r="L8" s="15" t="s">
        <v>46</v>
      </c>
      <c r="M8" s="15" t="s">
        <v>47</v>
      </c>
      <c r="N8" s="15" t="s">
        <v>48</v>
      </c>
    </row>
    <row r="9" spans="1:14" x14ac:dyDescent="0.2">
      <c r="A9" s="16" t="s">
        <v>35</v>
      </c>
      <c r="B9" s="17">
        <f>$B$4</f>
        <v>46266</v>
      </c>
      <c r="C9" s="17">
        <f>DATE(YEAR(B9),MONTH(B9)+1,1)</f>
        <v>46296</v>
      </c>
      <c r="D9" s="17">
        <f>DATE(YEAR(C9),MONTH(C9)+1,1)</f>
        <v>46327</v>
      </c>
      <c r="E9" s="17">
        <f>DATE(YEAR(D9),MONTH(D9)+1,1)</f>
        <v>46357</v>
      </c>
      <c r="F9" s="17">
        <f>DATE(YEAR(E9),MONTH(E9)+1,1)</f>
        <v>46388</v>
      </c>
      <c r="G9" s="17">
        <f>DATE(YEAR(F9),MONTH(F9)+1,1)</f>
        <v>46419</v>
      </c>
      <c r="H9" s="17">
        <f>DATE(YEAR(G9),MONTH(G9)+1,1)</f>
        <v>46447</v>
      </c>
      <c r="I9" s="17">
        <f>DATE(YEAR(H9),MONTH(H9)+1,1)</f>
        <v>46478</v>
      </c>
      <c r="J9" s="17">
        <f>DATE(YEAR(I9),MONTH(I9)+1,1)</f>
        <v>46508</v>
      </c>
      <c r="K9" s="17">
        <f>DATE(YEAR(J9),MONTH(J9)+1,1)</f>
        <v>46539</v>
      </c>
      <c r="L9" s="17">
        <f>DATE(YEAR(K9),MONTH(K9)+1,1)</f>
        <v>46569</v>
      </c>
      <c r="M9" s="17">
        <f>DATE(YEAR(L9),MONTH(L9)+1,1)</f>
        <v>46600</v>
      </c>
      <c r="N9" s="18"/>
    </row>
    <row r="10" spans="1:14" x14ac:dyDescent="0.2">
      <c r="A10" s="19" t="s">
        <v>49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x14ac:dyDescent="0.2">
      <c r="A11" s="20" t="s">
        <v>50</v>
      </c>
      <c r="B11" s="21">
        <v>10800</v>
      </c>
      <c r="C11" s="21">
        <v>3200</v>
      </c>
      <c r="D11" s="21">
        <v>600</v>
      </c>
      <c r="E11" s="21">
        <v>200</v>
      </c>
      <c r="F11" s="21">
        <v>900</v>
      </c>
      <c r="G11" s="21">
        <v>300</v>
      </c>
      <c r="H11" s="21">
        <v>200</v>
      </c>
      <c r="I11" s="21">
        <v>150</v>
      </c>
      <c r="J11" s="21">
        <v>100</v>
      </c>
      <c r="K11" s="21">
        <v>300</v>
      </c>
      <c r="L11" s="21">
        <v>0</v>
      </c>
      <c r="M11" s="21">
        <v>400</v>
      </c>
      <c r="N11" s="22">
        <f>SUM(B11:M11)</f>
        <v>17150</v>
      </c>
    </row>
    <row r="12" spans="1:14" x14ac:dyDescent="0.2">
      <c r="A12" s="20" t="s">
        <v>51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4000</v>
      </c>
      <c r="J12" s="21">
        <v>0</v>
      </c>
      <c r="K12" s="21">
        <v>2500</v>
      </c>
      <c r="L12" s="21">
        <v>3500</v>
      </c>
      <c r="M12" s="21">
        <v>0</v>
      </c>
      <c r="N12" s="22">
        <f>SUM(B12:M12)</f>
        <v>10000</v>
      </c>
    </row>
    <row r="13" spans="1:14" x14ac:dyDescent="0.2">
      <c r="A13" s="20" t="s">
        <v>52</v>
      </c>
      <c r="B13" s="21">
        <v>0</v>
      </c>
      <c r="C13" s="21">
        <v>0</v>
      </c>
      <c r="D13" s="21">
        <v>150</v>
      </c>
      <c r="E13" s="21">
        <v>1300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2">
        <f>SUM(B13:M13)</f>
        <v>1450</v>
      </c>
    </row>
    <row r="14" spans="1:14" x14ac:dyDescent="0.2">
      <c r="A14" s="20" t="s">
        <v>53</v>
      </c>
      <c r="B14" s="21">
        <v>0</v>
      </c>
      <c r="C14" s="21">
        <v>0</v>
      </c>
      <c r="D14" s="21">
        <v>0</v>
      </c>
      <c r="E14" s="21">
        <v>1200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3800</v>
      </c>
      <c r="L14" s="21">
        <v>0</v>
      </c>
      <c r="M14" s="21">
        <v>0</v>
      </c>
      <c r="N14" s="22">
        <f>SUM(B14:M14)</f>
        <v>5000</v>
      </c>
    </row>
    <row r="15" spans="1:14" x14ac:dyDescent="0.2">
      <c r="A15" s="20" t="s">
        <v>54</v>
      </c>
      <c r="B15" s="21">
        <v>0</v>
      </c>
      <c r="C15" s="21">
        <v>600</v>
      </c>
      <c r="D15" s="21">
        <v>0</v>
      </c>
      <c r="E15" s="21">
        <v>0</v>
      </c>
      <c r="F15" s="21">
        <v>0</v>
      </c>
      <c r="G15" s="21">
        <v>650</v>
      </c>
      <c r="H15" s="21">
        <v>0</v>
      </c>
      <c r="I15" s="21">
        <v>700</v>
      </c>
      <c r="J15" s="21">
        <v>0</v>
      </c>
      <c r="K15" s="21">
        <v>0</v>
      </c>
      <c r="L15" s="21">
        <v>900</v>
      </c>
      <c r="M15" s="21">
        <v>0</v>
      </c>
      <c r="N15" s="22">
        <f>SUM(B15:M15)</f>
        <v>2850</v>
      </c>
    </row>
    <row r="16" spans="1:14" x14ac:dyDescent="0.2">
      <c r="A16" s="20" t="s">
        <v>55</v>
      </c>
      <c r="B16" s="21">
        <v>0</v>
      </c>
      <c r="C16" s="21">
        <v>0</v>
      </c>
      <c r="D16" s="21">
        <v>0</v>
      </c>
      <c r="E16" s="21">
        <v>0</v>
      </c>
      <c r="F16" s="21">
        <v>50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2">
        <f>SUM(B16:M16)</f>
        <v>50</v>
      </c>
    </row>
    <row r="17" spans="1:14" x14ac:dyDescent="0.2">
      <c r="A17" s="20" t="s">
        <v>56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2">
        <f>SUM(B17:M17)</f>
        <v>0</v>
      </c>
    </row>
    <row r="18" spans="1:14" x14ac:dyDescent="0.2">
      <c r="A18" s="14" t="s">
        <v>57</v>
      </c>
      <c r="B18" s="23">
        <f>SUM(B11:B17)</f>
        <v>10800</v>
      </c>
      <c r="C18" s="23">
        <f>SUM(C11:C17)</f>
        <v>3800</v>
      </c>
      <c r="D18" s="23">
        <f>SUM(D11:D17)</f>
        <v>750</v>
      </c>
      <c r="E18" s="23">
        <f>SUM(E11:E17)</f>
        <v>2700</v>
      </c>
      <c r="F18" s="23">
        <f>SUM(F11:F17)</f>
        <v>950</v>
      </c>
      <c r="G18" s="23">
        <f>SUM(G11:G17)</f>
        <v>950</v>
      </c>
      <c r="H18" s="23">
        <f>SUM(H11:H17)</f>
        <v>200</v>
      </c>
      <c r="I18" s="23">
        <f>SUM(I11:I17)</f>
        <v>4850</v>
      </c>
      <c r="J18" s="23">
        <f>SUM(J11:J17)</f>
        <v>100</v>
      </c>
      <c r="K18" s="23">
        <f>SUM(K11:K17)</f>
        <v>6600</v>
      </c>
      <c r="L18" s="23">
        <f>SUM(L11:L17)</f>
        <v>4400</v>
      </c>
      <c r="M18" s="23">
        <f>SUM(M11:M17)</f>
        <v>400</v>
      </c>
      <c r="N18" s="23">
        <f>SUM(B18:M18)</f>
        <v>36500</v>
      </c>
    </row>
    <row r="19" spans="1:14" x14ac:dyDescent="0.2">
      <c r="A19" s="19" t="s">
        <v>58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x14ac:dyDescent="0.2">
      <c r="A20" s="20" t="s">
        <v>59</v>
      </c>
      <c r="B20" s="21">
        <v>1050</v>
      </c>
      <c r="C20" s="21">
        <v>1050</v>
      </c>
      <c r="D20" s="21">
        <v>1050</v>
      </c>
      <c r="E20" s="21">
        <v>1050</v>
      </c>
      <c r="F20" s="21">
        <v>1050</v>
      </c>
      <c r="G20" s="21">
        <v>1050</v>
      </c>
      <c r="H20" s="21">
        <v>1050</v>
      </c>
      <c r="I20" s="21">
        <v>1050</v>
      </c>
      <c r="J20" s="21">
        <v>1050</v>
      </c>
      <c r="K20" s="21">
        <v>1050</v>
      </c>
      <c r="L20" s="21">
        <v>1050</v>
      </c>
      <c r="M20" s="21">
        <v>1050</v>
      </c>
      <c r="N20" s="22">
        <f>SUM(B20:M20)</f>
        <v>12600</v>
      </c>
    </row>
    <row r="21" spans="1:14" x14ac:dyDescent="0.2">
      <c r="A21" s="20" t="s">
        <v>60</v>
      </c>
      <c r="B21" s="21">
        <v>520</v>
      </c>
      <c r="C21" s="21">
        <v>520</v>
      </c>
      <c r="D21" s="21">
        <v>520</v>
      </c>
      <c r="E21" s="21">
        <v>520</v>
      </c>
      <c r="F21" s="21">
        <v>520</v>
      </c>
      <c r="G21" s="21">
        <v>520</v>
      </c>
      <c r="H21" s="21">
        <v>520</v>
      </c>
      <c r="I21" s="21">
        <v>520</v>
      </c>
      <c r="J21" s="21">
        <v>520</v>
      </c>
      <c r="K21" s="21">
        <v>520</v>
      </c>
      <c r="L21" s="21">
        <v>520</v>
      </c>
      <c r="M21" s="21">
        <v>520</v>
      </c>
      <c r="N21" s="22">
        <f>SUM(B21:M21)</f>
        <v>6240</v>
      </c>
    </row>
    <row r="22" spans="1:14" x14ac:dyDescent="0.2">
      <c r="A22" s="20" t="s">
        <v>61</v>
      </c>
      <c r="B22" s="21">
        <v>1800</v>
      </c>
      <c r="C22" s="21">
        <v>400</v>
      </c>
      <c r="D22" s="21">
        <v>200</v>
      </c>
      <c r="E22" s="21">
        <v>600</v>
      </c>
      <c r="F22" s="21">
        <v>150</v>
      </c>
      <c r="G22" s="21">
        <v>150</v>
      </c>
      <c r="H22" s="21">
        <v>200</v>
      </c>
      <c r="I22" s="21">
        <v>150</v>
      </c>
      <c r="J22" s="21">
        <v>150</v>
      </c>
      <c r="K22" s="21">
        <v>900</v>
      </c>
      <c r="L22" s="21">
        <v>100</v>
      </c>
      <c r="M22" s="21">
        <v>300</v>
      </c>
      <c r="N22" s="22">
        <f>SUM(B22:M22)</f>
        <v>5100</v>
      </c>
    </row>
    <row r="23" spans="1:14" x14ac:dyDescent="0.2">
      <c r="A23" s="20" t="s">
        <v>62</v>
      </c>
      <c r="B23" s="21">
        <v>250</v>
      </c>
      <c r="C23" s="21">
        <v>250</v>
      </c>
      <c r="D23" s="21">
        <v>250</v>
      </c>
      <c r="E23" s="21">
        <v>250</v>
      </c>
      <c r="F23" s="21">
        <v>250</v>
      </c>
      <c r="G23" s="21">
        <v>250</v>
      </c>
      <c r="H23" s="21">
        <v>250</v>
      </c>
      <c r="I23" s="21">
        <v>250</v>
      </c>
      <c r="J23" s="21">
        <v>250</v>
      </c>
      <c r="K23" s="21">
        <v>250</v>
      </c>
      <c r="L23" s="21">
        <v>0</v>
      </c>
      <c r="M23" s="21">
        <v>0</v>
      </c>
      <c r="N23" s="22">
        <f>SUM(B23:M23)</f>
        <v>2500</v>
      </c>
    </row>
    <row r="24" spans="1:14" x14ac:dyDescent="0.2">
      <c r="A24" s="20" t="s">
        <v>63</v>
      </c>
      <c r="B24" s="21">
        <v>650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2">
        <f>SUM(B24:M24)</f>
        <v>650</v>
      </c>
    </row>
    <row r="25" spans="1:14" x14ac:dyDescent="0.2">
      <c r="A25" s="20" t="s">
        <v>64</v>
      </c>
      <c r="B25" s="21">
        <v>0</v>
      </c>
      <c r="C25" s="21">
        <v>180</v>
      </c>
      <c r="D25" s="21">
        <v>180</v>
      </c>
      <c r="E25" s="21">
        <v>180</v>
      </c>
      <c r="F25" s="21">
        <v>180</v>
      </c>
      <c r="G25" s="21">
        <v>180</v>
      </c>
      <c r="H25" s="21">
        <v>180</v>
      </c>
      <c r="I25" s="21">
        <v>180</v>
      </c>
      <c r="J25" s="21">
        <v>180</v>
      </c>
      <c r="K25" s="21">
        <v>180</v>
      </c>
      <c r="L25" s="21">
        <v>0</v>
      </c>
      <c r="M25" s="21">
        <v>0</v>
      </c>
      <c r="N25" s="22">
        <f>SUM(B25:M25)</f>
        <v>1620</v>
      </c>
    </row>
    <row r="26" spans="1:14" x14ac:dyDescent="0.2">
      <c r="A26" s="20" t="s">
        <v>65</v>
      </c>
      <c r="B26" s="21">
        <v>0</v>
      </c>
      <c r="C26" s="21">
        <v>300</v>
      </c>
      <c r="D26" s="21">
        <v>0</v>
      </c>
      <c r="E26" s="21">
        <v>0</v>
      </c>
      <c r="F26" s="21">
        <v>0</v>
      </c>
      <c r="G26" s="21">
        <v>300</v>
      </c>
      <c r="H26" s="21">
        <v>0</v>
      </c>
      <c r="I26" s="21">
        <v>300</v>
      </c>
      <c r="J26" s="21">
        <v>0</v>
      </c>
      <c r="K26" s="21">
        <v>0</v>
      </c>
      <c r="L26" s="21">
        <v>400</v>
      </c>
      <c r="M26" s="21">
        <v>0</v>
      </c>
      <c r="N26" s="22">
        <f>SUM(B26:M26)</f>
        <v>1300</v>
      </c>
    </row>
    <row r="27" spans="1:14" x14ac:dyDescent="0.2">
      <c r="A27" s="20" t="s">
        <v>66</v>
      </c>
      <c r="B27" s="21">
        <v>25</v>
      </c>
      <c r="C27" s="21">
        <v>25</v>
      </c>
      <c r="D27" s="21">
        <v>25</v>
      </c>
      <c r="E27" s="21">
        <v>25</v>
      </c>
      <c r="F27" s="21">
        <v>25</v>
      </c>
      <c r="G27" s="21">
        <v>25</v>
      </c>
      <c r="H27" s="21">
        <v>25</v>
      </c>
      <c r="I27" s="21">
        <v>25</v>
      </c>
      <c r="J27" s="21">
        <v>25</v>
      </c>
      <c r="K27" s="21">
        <v>25</v>
      </c>
      <c r="L27" s="21">
        <v>25</v>
      </c>
      <c r="M27" s="21">
        <v>25</v>
      </c>
      <c r="N27" s="22">
        <f>SUM(B27:M27)</f>
        <v>300</v>
      </c>
    </row>
    <row r="28" spans="1:14" x14ac:dyDescent="0.2">
      <c r="A28" s="20" t="s">
        <v>67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2">
        <f>SUM(B28:M28)</f>
        <v>0</v>
      </c>
    </row>
    <row r="29" spans="1:14" x14ac:dyDescent="0.2">
      <c r="A29" s="20" t="s">
        <v>68</v>
      </c>
      <c r="B29" s="21">
        <v>3900</v>
      </c>
      <c r="C29" s="21">
        <v>1300</v>
      </c>
      <c r="D29" s="21">
        <v>0</v>
      </c>
      <c r="E29" s="21">
        <v>0</v>
      </c>
      <c r="F29" s="21">
        <v>200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2">
        <f>SUM(B29:M29)</f>
        <v>5400</v>
      </c>
    </row>
    <row r="30" spans="1:14" x14ac:dyDescent="0.2">
      <c r="A30" s="20" t="s">
        <v>69</v>
      </c>
      <c r="B30" s="21">
        <v>0</v>
      </c>
      <c r="C30" s="21">
        <v>0</v>
      </c>
      <c r="D30" s="21">
        <v>0</v>
      </c>
      <c r="E30" s="21">
        <v>100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150</v>
      </c>
      <c r="L30" s="21">
        <v>0</v>
      </c>
      <c r="M30" s="21">
        <v>0</v>
      </c>
      <c r="N30" s="22">
        <f>SUM(B30:M30)</f>
        <v>250</v>
      </c>
    </row>
    <row r="31" spans="1:14" x14ac:dyDescent="0.2">
      <c r="A31" s="20" t="s">
        <v>56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2">
        <f>SUM(B31:M31)</f>
        <v>0</v>
      </c>
    </row>
    <row r="32" spans="1:14" x14ac:dyDescent="0.2">
      <c r="A32" s="14" t="s">
        <v>70</v>
      </c>
      <c r="B32" s="23">
        <f>SUM(B20:B31)</f>
        <v>8195</v>
      </c>
      <c r="C32" s="23">
        <f>SUM(C20:C31)</f>
        <v>4025</v>
      </c>
      <c r="D32" s="23">
        <f>SUM(D20:D31)</f>
        <v>2225</v>
      </c>
      <c r="E32" s="23">
        <f>SUM(E20:E31)</f>
        <v>2725</v>
      </c>
      <c r="F32" s="23">
        <f>SUM(F20:F31)</f>
        <v>2375</v>
      </c>
      <c r="G32" s="23">
        <f>SUM(G20:G31)</f>
        <v>2475</v>
      </c>
      <c r="H32" s="23">
        <f>SUM(H20:H31)</f>
        <v>2225</v>
      </c>
      <c r="I32" s="23">
        <f>SUM(I20:I31)</f>
        <v>2475</v>
      </c>
      <c r="J32" s="23">
        <f>SUM(J20:J31)</f>
        <v>2175</v>
      </c>
      <c r="K32" s="23">
        <f>SUM(K20:K31)</f>
        <v>3075</v>
      </c>
      <c r="L32" s="23">
        <f>SUM(L20:L31)</f>
        <v>2095</v>
      </c>
      <c r="M32" s="23">
        <f>SUM(M20:M31)</f>
        <v>1895</v>
      </c>
      <c r="N32" s="23">
        <f>SUM(B32:M32)</f>
        <v>35960</v>
      </c>
    </row>
    <row r="33" spans="1:14" x14ac:dyDescent="0.2">
      <c r="A33" s="20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</row>
    <row r="34" spans="1:14" x14ac:dyDescent="0.2">
      <c r="A34" s="16" t="s">
        <v>71</v>
      </c>
      <c r="B34" s="22">
        <f>B18-B32</f>
        <v>2605</v>
      </c>
      <c r="C34" s="22">
        <f>C18-C32</f>
        <v>-225</v>
      </c>
      <c r="D34" s="22">
        <f>D18-D32</f>
        <v>-1475</v>
      </c>
      <c r="E34" s="22">
        <f>E18-E32</f>
        <v>-25</v>
      </c>
      <c r="F34" s="22">
        <f>F18-F32</f>
        <v>-1425</v>
      </c>
      <c r="G34" s="22">
        <f>G18-G32</f>
        <v>-1525</v>
      </c>
      <c r="H34" s="22">
        <f>H18-H32</f>
        <v>-2025</v>
      </c>
      <c r="I34" s="22">
        <f>I18-I32</f>
        <v>2375</v>
      </c>
      <c r="J34" s="22">
        <f>J18-J32</f>
        <v>-2075</v>
      </c>
      <c r="K34" s="22">
        <f>K18-K32</f>
        <v>3525</v>
      </c>
      <c r="L34" s="22">
        <f>L18-L32</f>
        <v>2305</v>
      </c>
      <c r="M34" s="22">
        <f>M18-M32</f>
        <v>-1495</v>
      </c>
      <c r="N34" s="22">
        <f>SUM(B34:M34)</f>
        <v>540</v>
      </c>
    </row>
    <row r="35" spans="1:14" x14ac:dyDescent="0.2">
      <c r="A35" s="16" t="s">
        <v>72</v>
      </c>
      <c r="B35" s="22">
        <f>$B$5</f>
        <v>6500</v>
      </c>
      <c r="C35" s="22">
        <f>B36</f>
        <v>9105</v>
      </c>
      <c r="D35" s="22">
        <f>C36</f>
        <v>8880</v>
      </c>
      <c r="E35" s="22">
        <f>D36</f>
        <v>7405</v>
      </c>
      <c r="F35" s="22">
        <f>E36</f>
        <v>7380</v>
      </c>
      <c r="G35" s="22">
        <f>F36</f>
        <v>5955</v>
      </c>
      <c r="H35" s="22">
        <f>G36</f>
        <v>4430</v>
      </c>
      <c r="I35" s="22">
        <f>H36</f>
        <v>2405</v>
      </c>
      <c r="J35" s="22">
        <f>I36</f>
        <v>4780</v>
      </c>
      <c r="K35" s="22">
        <f>J36</f>
        <v>2705</v>
      </c>
      <c r="L35" s="22">
        <f>K36</f>
        <v>6230</v>
      </c>
      <c r="M35" s="22">
        <f>L36</f>
        <v>8535</v>
      </c>
      <c r="N35" s="22"/>
    </row>
    <row r="36" spans="1:14" x14ac:dyDescent="0.2">
      <c r="A36" s="14" t="s">
        <v>73</v>
      </c>
      <c r="B36" s="23">
        <f>B35+B34</f>
        <v>9105</v>
      </c>
      <c r="C36" s="23">
        <f>C35+C34</f>
        <v>8880</v>
      </c>
      <c r="D36" s="23">
        <f>D35+D34</f>
        <v>7405</v>
      </c>
      <c r="E36" s="23">
        <f>E35+E34</f>
        <v>7380</v>
      </c>
      <c r="F36" s="23">
        <f>F35+F34</f>
        <v>5955</v>
      </c>
      <c r="G36" s="23">
        <f>G35+G34</f>
        <v>4430</v>
      </c>
      <c r="H36" s="23">
        <f>H35+H34</f>
        <v>2405</v>
      </c>
      <c r="I36" s="23">
        <f>I35+I34</f>
        <v>4780</v>
      </c>
      <c r="J36" s="23">
        <f>J35+J34</f>
        <v>2705</v>
      </c>
      <c r="K36" s="23">
        <f>K35+K34</f>
        <v>6230</v>
      </c>
      <c r="L36" s="23">
        <f>L35+L34</f>
        <v>8535</v>
      </c>
      <c r="M36" s="23">
        <f>M35+M34</f>
        <v>7040</v>
      </c>
      <c r="N36" s="23"/>
    </row>
    <row r="37" spans="1:14" x14ac:dyDescent="0.2">
      <c r="A37" s="20" t="s">
        <v>74</v>
      </c>
      <c r="B37" s="26" t="str">
        <f>IF(B36&lt;$B$6,"Sous le seuil","")</f>
        <v/>
      </c>
      <c r="C37" s="26" t="str">
        <f>IF(C36&lt;$B$6,"Sous le seuil","")</f>
        <v/>
      </c>
      <c r="D37" s="26" t="str">
        <f>IF(D36&lt;$B$6,"Sous le seuil","")</f>
        <v/>
      </c>
      <c r="E37" s="26" t="str">
        <f>IF(E36&lt;$B$6,"Sous le seuil","")</f>
        <v/>
      </c>
      <c r="F37" s="26" t="str">
        <f>IF(F36&lt;$B$6,"Sous le seuil","")</f>
        <v/>
      </c>
      <c r="G37" s="26" t="str">
        <f>IF(G36&lt;$B$6,"Sous le seuil","")</f>
        <v/>
      </c>
      <c r="H37" s="26" t="str">
        <f>IF(H36&lt;$B$6,"Sous le seuil","")</f>
        <v>Sous le seuil</v>
      </c>
      <c r="I37" s="26" t="str">
        <f>IF(I36&lt;$B$6,"Sous le seuil","")</f>
        <v/>
      </c>
      <c r="J37" s="26" t="str">
        <f>IF(J36&lt;$B$6,"Sous le seuil","")</f>
        <v>Sous le seuil</v>
      </c>
      <c r="K37" s="26" t="str">
        <f>IF(K36&lt;$B$6,"Sous le seuil","")</f>
        <v/>
      </c>
      <c r="L37" s="26" t="str">
        <f>IF(L36&lt;$B$6,"Sous le seuil","")</f>
        <v/>
      </c>
      <c r="M37" s="26" t="str">
        <f>IF(M36&lt;$B$6,"Sous le seuil","")</f>
        <v/>
      </c>
      <c r="N37" s="20"/>
    </row>
    <row r="39" spans="1:14" x14ac:dyDescent="0.2">
      <c r="A39" s="14" t="s">
        <v>75</v>
      </c>
      <c r="B39" s="27">
        <f>MIN(B36:M36)</f>
        <v>2405</v>
      </c>
    </row>
    <row r="40" spans="1:14" x14ac:dyDescent="0.2">
      <c r="A40" s="14" t="s">
        <v>76</v>
      </c>
      <c r="B40" s="28">
        <f>INDEX(B9:M9,MATCH(B39,B36:M36,0))</f>
        <v>46447</v>
      </c>
    </row>
    <row r="41" spans="1:14" x14ac:dyDescent="0.2">
      <c r="A41" s="14" t="s">
        <v>77</v>
      </c>
      <c r="B41" s="29">
        <f>COUNTIF(B36:M36,"&lt;"&amp;B6)</f>
        <v>2</v>
      </c>
    </row>
    <row r="42" spans="1:14" x14ac:dyDescent="0.2">
      <c r="A42" s="14" t="s">
        <v>78</v>
      </c>
      <c r="B42" s="27">
        <f>M36</f>
        <v>7040</v>
      </c>
    </row>
    <row r="43" spans="1:14" x14ac:dyDescent="0.2">
      <c r="A43" s="14" t="s">
        <v>79</v>
      </c>
      <c r="B43" s="27">
        <f>N18-N32</f>
        <v>540</v>
      </c>
    </row>
    <row r="44" spans="1:14" x14ac:dyDescent="0.2">
      <c r="A44" s="14" t="s">
        <v>80</v>
      </c>
      <c r="B44" s="30">
        <f>IF(N18=0,"",N12/N18)</f>
        <v>0.27397260273972601</v>
      </c>
    </row>
  </sheetData>
  <conditionalFormatting sqref="B36:M36">
    <cfRule type="cellIs" dxfId="0" priority="1" stopIfTrue="1" operator="lessThan">
      <formula>$B$6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Mode d'emploi</vt:lpstr>
      <vt:lpstr>Mon plan</vt:lpstr>
      <vt:lpstr>Mes subventions</vt:lpstr>
      <vt:lpstr>Exemple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2026-10-22T18:24:07Z</dcterms:created>
  <dcterms:modified xsi:type="dcterms:W3CDTF">2026-10-22T18:24:12Z</dcterms:modified>
</cp:coreProperties>
</file>